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nderlandcitycouncil.sharepoint.com/sites/TW-SCC-FM-OCE-MON/Shared Documents/24/Transparency/"/>
    </mc:Choice>
  </mc:AlternateContent>
  <xr:revisionPtr revIDLastSave="0" documentId="8_{66D27ACF-1022-4586-B75F-0A0CBC2ECFB1}" xr6:coauthVersionLast="47" xr6:coauthVersionMax="47" xr10:uidLastSave="{00000000-0000-0000-0000-000000000000}"/>
  <bookViews>
    <workbookView xWindow="-28920" yWindow="45" windowWidth="29040" windowHeight="15720" xr2:uid="{3F4BF5AB-F8A7-4968-A764-0E337E77A78D}"/>
  </bookViews>
  <sheets>
    <sheet name="24.25VCSGrants All" sheetId="1" r:id="rId1"/>
  </sheets>
  <definedNames>
    <definedName name="_xlnm._FilterDatabase" localSheetId="0" hidden="1">'24.25VCSGrants All'!$A$2:$X$351</definedName>
    <definedName name="_xlnm.Print_Area" localSheetId="0">'24.25VCSGrants All'!$D$1:$J$509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7" i="1" l="1"/>
  <c r="J346" i="1"/>
  <c r="J345" i="1"/>
  <c r="J344" i="1"/>
  <c r="J343" i="1"/>
  <c r="J341" i="1"/>
  <c r="J313" i="1"/>
  <c r="J311" i="1"/>
  <c r="J310" i="1"/>
  <c r="J306" i="1"/>
  <c r="J305" i="1"/>
  <c r="J304" i="1"/>
  <c r="J303" i="1"/>
  <c r="J302" i="1"/>
  <c r="J301" i="1"/>
  <c r="J300" i="1"/>
  <c r="J299" i="1"/>
  <c r="J297" i="1"/>
  <c r="J296" i="1"/>
  <c r="J295" i="1"/>
  <c r="J294" i="1"/>
  <c r="J292" i="1"/>
  <c r="J291" i="1"/>
  <c r="J290" i="1"/>
  <c r="J261" i="1"/>
  <c r="J252" i="1"/>
  <c r="J250" i="1"/>
  <c r="J240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0" i="1"/>
  <c r="J219" i="1"/>
  <c r="J209" i="1"/>
  <c r="J203" i="1"/>
  <c r="J201" i="1"/>
  <c r="J200" i="1"/>
  <c r="J190" i="1"/>
  <c r="J185" i="1"/>
  <c r="J183" i="1"/>
  <c r="J181" i="1"/>
  <c r="J177" i="1"/>
  <c r="J163" i="1"/>
  <c r="J162" i="1"/>
  <c r="J161" i="1"/>
  <c r="J159" i="1"/>
  <c r="J158" i="1"/>
  <c r="J124" i="1"/>
  <c r="J68" i="1"/>
  <c r="J39" i="1"/>
  <c r="J351" i="1" s="1"/>
</calcChain>
</file>

<file path=xl/sharedStrings.xml><?xml version="1.0" encoding="utf-8"?>
<sst xmlns="http://schemas.openxmlformats.org/spreadsheetml/2006/main" count="3053" uniqueCount="711">
  <si>
    <t xml:space="preserve"> Hide for publishing</t>
  </si>
  <si>
    <t>Grants to Voluntary, Community &amp; Social Enterprise Organisations 2024/2025 Financial Year</t>
  </si>
  <si>
    <t xml:space="preserve">Funding Stream </t>
  </si>
  <si>
    <t>Area</t>
  </si>
  <si>
    <t>Ward</t>
  </si>
  <si>
    <t>Grant award date</t>
  </si>
  <si>
    <t>Time Period</t>
  </si>
  <si>
    <t>LA Department</t>
  </si>
  <si>
    <t>Organisation</t>
  </si>
  <si>
    <t>Registration Number</t>
  </si>
  <si>
    <t>Purpose</t>
  </si>
  <si>
    <t>Amount</t>
  </si>
  <si>
    <t>Internal Comments Hide for publishing</t>
  </si>
  <si>
    <t>Cost Centre</t>
  </si>
  <si>
    <t>CC</t>
  </si>
  <si>
    <t>Coalfield</t>
  </si>
  <si>
    <t>Copt Hill</t>
  </si>
  <si>
    <t>12 Months</t>
  </si>
  <si>
    <t>Health, Housing &amp; Communities</t>
  </si>
  <si>
    <t>Houghton-Le-Spring Brownies</t>
  </si>
  <si>
    <t>Voluntary Organisation</t>
  </si>
  <si>
    <t>Grant towards activities</t>
  </si>
  <si>
    <t>RG0380</t>
  </si>
  <si>
    <t>Shiney Row</t>
  </si>
  <si>
    <t>Friends of West Herrington</t>
  </si>
  <si>
    <t>Grant towards improvements</t>
  </si>
  <si>
    <t>RG0377</t>
  </si>
  <si>
    <t>New Herrington Banner Group</t>
  </si>
  <si>
    <t>Eppleton FC</t>
  </si>
  <si>
    <t>Grant towards equipment &amp; activities</t>
  </si>
  <si>
    <t>Hetton</t>
  </si>
  <si>
    <t>East Rainton Cricket Club</t>
  </si>
  <si>
    <t>RG0378</t>
  </si>
  <si>
    <t>Houghton-Le-Spring Mothers Union</t>
  </si>
  <si>
    <t>Music for Minds</t>
  </si>
  <si>
    <t>Grant towards an event</t>
  </si>
  <si>
    <t>Split between Copt Hill &amp; Hetton</t>
  </si>
  <si>
    <t>Eppleton Banner Group</t>
  </si>
  <si>
    <t>H'ton</t>
  </si>
  <si>
    <t>Lambton &amp; Houghton Banner Group</t>
  </si>
  <si>
    <t>RG0379</t>
  </si>
  <si>
    <t>Copt Hill &amp; H'ton</t>
  </si>
  <si>
    <t>Hearts Creative CIC</t>
  </si>
  <si>
    <t>CIC - 123202385</t>
  </si>
  <si>
    <t>Split between Copt Hill &amp; Houghton</t>
  </si>
  <si>
    <t>RG0380 &amp; RG0379</t>
  </si>
  <si>
    <t>Houghton Older People Enterprise</t>
  </si>
  <si>
    <t>Hetton &amp; Eppleton Community Hall</t>
  </si>
  <si>
    <t>Hetton Amateur Swimming Club</t>
  </si>
  <si>
    <t>Grant towards equipment</t>
  </si>
  <si>
    <t>Durham City AFC</t>
  </si>
  <si>
    <t>Iceborn Vikings</t>
  </si>
  <si>
    <t>2nd Houghton Rainbows</t>
  </si>
  <si>
    <t>Dubmire FC</t>
  </si>
  <si>
    <t>Gilpin WI</t>
  </si>
  <si>
    <t>Studio V NE</t>
  </si>
  <si>
    <t>CIC - 14679639</t>
  </si>
  <si>
    <t>Copt Hill &amp; Hetton</t>
  </si>
  <si>
    <t>Hetton Methodist Church</t>
  </si>
  <si>
    <t>Registered Charity - 1161445</t>
  </si>
  <si>
    <t>RG0380 &amp; RG0378</t>
  </si>
  <si>
    <t>Penshaw Wildlife Group</t>
  </si>
  <si>
    <t>Trinity Methodist Church</t>
  </si>
  <si>
    <t>Space 4</t>
  </si>
  <si>
    <t>Registered Charity - 1135095</t>
  </si>
  <si>
    <t>St Matthews Youth &amp; Community Centre</t>
  </si>
  <si>
    <t>Houghton-le-Spring Residents CIC</t>
  </si>
  <si>
    <t>CIC - 13370291</t>
  </si>
  <si>
    <t xml:space="preserve">Bishopwearmouth Co-Operative </t>
  </si>
  <si>
    <t>CIC - 07352454</t>
  </si>
  <si>
    <t>Hetton Buddies</t>
  </si>
  <si>
    <t>Registered Charity - 1202647</t>
  </si>
  <si>
    <t>Community Opportunities</t>
  </si>
  <si>
    <t xml:space="preserve">Private Limited Company with no share capital &amp; with community benefit objectives </t>
  </si>
  <si>
    <t>Penshaw Catholic Club Over 40s FC</t>
  </si>
  <si>
    <t>Strategy &amp; Corporate Affairs</t>
  </si>
  <si>
    <t>Not a Statistic North East CIC</t>
  </si>
  <si>
    <t>CIC - 15274001</t>
  </si>
  <si>
    <t>Houghton Boxing Club</t>
  </si>
  <si>
    <t>Friends of Hetton Lyons Country Park</t>
  </si>
  <si>
    <t>Friends of Herrington Country Park</t>
  </si>
  <si>
    <t>New Herrington Bowling Club</t>
  </si>
  <si>
    <t>East</t>
  </si>
  <si>
    <t>Ryhope</t>
  </si>
  <si>
    <t>The Bobby Richardson Banner</t>
  </si>
  <si>
    <t>RG0367</t>
  </si>
  <si>
    <t>St Michael's</t>
  </si>
  <si>
    <t>Ashbrooke Squash Club</t>
  </si>
  <si>
    <t>Registered Charity - 1087978</t>
  </si>
  <si>
    <t>RG0368</t>
  </si>
  <si>
    <t>St Michael's, Millfield &amp; Hendon</t>
  </si>
  <si>
    <t>Sunderland Heritage Forum</t>
  </si>
  <si>
    <t>Split between Hendon, St Micheal's &amp; Millfield</t>
  </si>
  <si>
    <t>Hendon RG0370, RG0368 St M &amp; RG0386 Millfield</t>
  </si>
  <si>
    <t>Doxford</t>
  </si>
  <si>
    <t>Doxford Park Community Association</t>
  </si>
  <si>
    <t>Registered Charity - 509288</t>
  </si>
  <si>
    <t>RG0388</t>
  </si>
  <si>
    <t>The Box Youth &amp; Community Project</t>
  </si>
  <si>
    <t>Registered Charity - 1098708</t>
  </si>
  <si>
    <t>St Nicholas Haver Community Hall</t>
  </si>
  <si>
    <t>Registered Charity -  613164</t>
  </si>
  <si>
    <t>Hendon</t>
  </si>
  <si>
    <t>North Star Counselling</t>
  </si>
  <si>
    <t>CIC - 11834940</t>
  </si>
  <si>
    <t>RG0370</t>
  </si>
  <si>
    <t>Millfield</t>
  </si>
  <si>
    <t>Sunderland Amateur Boxing Club</t>
  </si>
  <si>
    <t>RG0386</t>
  </si>
  <si>
    <t>Sunderland Symphony Orchestra</t>
  </si>
  <si>
    <t>Sunderland People First CIC</t>
  </si>
  <si>
    <t>CIC - 8752946</t>
  </si>
  <si>
    <t>Deptford &amp; Millfield Community Centre</t>
  </si>
  <si>
    <t>Registered Charity - 506762</t>
  </si>
  <si>
    <t>Sunderland Minster</t>
  </si>
  <si>
    <t>Registered Charity - 1203743</t>
  </si>
  <si>
    <t>Kalanikethan Arts</t>
  </si>
  <si>
    <t>CIC - 14781746</t>
  </si>
  <si>
    <t>Hendon, Millfield &amp; St Michael's</t>
  </si>
  <si>
    <t>Sunderland Samba FC</t>
  </si>
  <si>
    <t>Sunderland Lions Club</t>
  </si>
  <si>
    <t>Registered Charity - 1174385</t>
  </si>
  <si>
    <t>St Mark's CA</t>
  </si>
  <si>
    <t>Registered Charity - 1057027</t>
  </si>
  <si>
    <t>Ryhope Village FC</t>
  </si>
  <si>
    <t>Keep Active</t>
  </si>
  <si>
    <t>CIC - 07775191</t>
  </si>
  <si>
    <t>Chance</t>
  </si>
  <si>
    <t>Registered Charity - 1071418</t>
  </si>
  <si>
    <t>New Beginnings North CIC</t>
  </si>
  <si>
    <t>CIC - 13150680</t>
  </si>
  <si>
    <t>Active Families NE</t>
  </si>
  <si>
    <t>CIC - 11025681</t>
  </si>
  <si>
    <t>Ryhope Bowls Club</t>
  </si>
  <si>
    <t>Ryhope Community Spirit</t>
  </si>
  <si>
    <t>Bobby Richardson Miners</t>
  </si>
  <si>
    <t>Blue Watch Youth Centre</t>
  </si>
  <si>
    <t>Registered Charity - 1045770</t>
  </si>
  <si>
    <t>Regeneration NE</t>
  </si>
  <si>
    <t>CIC - 11180641</t>
  </si>
  <si>
    <t>Sunderland Floral Art Club</t>
  </si>
  <si>
    <t>St John's Methodist Church</t>
  </si>
  <si>
    <t>Registered Charity - 1134954</t>
  </si>
  <si>
    <t>North</t>
  </si>
  <si>
    <t>Redhill</t>
  </si>
  <si>
    <t>Friends of Bunnyhill</t>
  </si>
  <si>
    <t>RG0361</t>
  </si>
  <si>
    <t>Castle</t>
  </si>
  <si>
    <t>Hylton Colliery Cricket Club</t>
  </si>
  <si>
    <t>RG0360</t>
  </si>
  <si>
    <t>Verda Hylton CA</t>
  </si>
  <si>
    <t>St Peter's</t>
  </si>
  <si>
    <t>Friends of Roker Park</t>
  </si>
  <si>
    <t>RG0364</t>
  </si>
  <si>
    <t xml:space="preserve">Castletown Methodist Church </t>
  </si>
  <si>
    <t>Registered Charity - 134964</t>
  </si>
  <si>
    <t>Southwick</t>
  </si>
  <si>
    <t>Grace House</t>
  </si>
  <si>
    <t>Registered Charity - 1100682</t>
  </si>
  <si>
    <t>RG0365</t>
  </si>
  <si>
    <t>North Star Community Boxing</t>
  </si>
  <si>
    <t>St Cuthbert's Church Hall</t>
  </si>
  <si>
    <t>Registered Charity - 1190935</t>
  </si>
  <si>
    <t xml:space="preserve">Fulwell </t>
  </si>
  <si>
    <t>Fulwell Community Association</t>
  </si>
  <si>
    <t>RG0362</t>
  </si>
  <si>
    <t>Fulwell &amp; St Peters</t>
  </si>
  <si>
    <t xml:space="preserve">Sunderland MAC Trust </t>
  </si>
  <si>
    <t>Registered Charity - 1150733</t>
  </si>
  <si>
    <t>Split between Fulwell &amp; St Peter's</t>
  </si>
  <si>
    <t>RG0362 &amp; RG0364</t>
  </si>
  <si>
    <t>Redby Childminders</t>
  </si>
  <si>
    <t>607 Wearmouth Squadron Air Cadets</t>
  </si>
  <si>
    <t>Whitburn Parish Church</t>
  </si>
  <si>
    <t>Hylton Castle Trust</t>
  </si>
  <si>
    <t>Registered Charity - 1180548</t>
  </si>
  <si>
    <t>Sunderland Young Peoples Bike Project</t>
  </si>
  <si>
    <t>CIC - 6864603</t>
  </si>
  <si>
    <t>Golden Gloves</t>
  </si>
  <si>
    <t>All Wards</t>
  </si>
  <si>
    <t>Durham Army Cadet Force - Seaburn Detachment</t>
  </si>
  <si>
    <t>Spit between all 5 wards</t>
  </si>
  <si>
    <t>RG0360, RG0362,RG0361,RG0365 &amp; RG0364</t>
  </si>
  <si>
    <t>Citizens Advice</t>
  </si>
  <si>
    <t>Registered Charity - 279057</t>
  </si>
  <si>
    <t>Weights &amp; Cakes CIC</t>
  </si>
  <si>
    <t>CIC - 13149852</t>
  </si>
  <si>
    <t>Sunderland Community Action Group</t>
  </si>
  <si>
    <t>CIC - 09736771</t>
  </si>
  <si>
    <t>Roker Marine Bowling Club</t>
  </si>
  <si>
    <t>Southwick REACH</t>
  </si>
  <si>
    <t>Thompson Park Community Association</t>
  </si>
  <si>
    <t>Washington</t>
  </si>
  <si>
    <t>Health, housing &amp; communities</t>
  </si>
  <si>
    <t xml:space="preserve">Washington U3A </t>
  </si>
  <si>
    <t>Registered Charity - 1127881</t>
  </si>
  <si>
    <t>RG0381</t>
  </si>
  <si>
    <t>Friends of Usworth Park</t>
  </si>
  <si>
    <t>Mickey's Place</t>
  </si>
  <si>
    <t>West</t>
  </si>
  <si>
    <t>Springwell Village Community Venue</t>
  </si>
  <si>
    <t>Registered Charity - 520900</t>
  </si>
  <si>
    <t>RG0384</t>
  </si>
  <si>
    <t>All WA Wards</t>
  </si>
  <si>
    <t>Keep Washington Tidy</t>
  </si>
  <si>
    <t>Split between all 5 wards</t>
  </si>
  <si>
    <t>Central RG0385, East RG0382, North RG0381, South RG0383 &amp; West RG0384</t>
  </si>
  <si>
    <t>Washington Miners and Community Heritage Group</t>
  </si>
  <si>
    <t>Teal Farm Residents Association</t>
  </si>
  <si>
    <t>RG0382</t>
  </si>
  <si>
    <t>South</t>
  </si>
  <si>
    <t>Richmond Exotics</t>
  </si>
  <si>
    <t>RG0383</t>
  </si>
  <si>
    <t>House of Destiny Ministries</t>
  </si>
  <si>
    <t>Registered Charity - 1180251</t>
  </si>
  <si>
    <t>Washington Millenium Centre</t>
  </si>
  <si>
    <t>Central</t>
  </si>
  <si>
    <t>Mindful Balance</t>
  </si>
  <si>
    <t>CIC - 15299608</t>
  </si>
  <si>
    <t>RG0385</t>
  </si>
  <si>
    <t>Transform NE</t>
  </si>
  <si>
    <t>Registered Charity - 1120015</t>
  </si>
  <si>
    <t>Little Onions</t>
  </si>
  <si>
    <t>CIC - 11822737</t>
  </si>
  <si>
    <t>Harraton Community Centre</t>
  </si>
  <si>
    <t xml:space="preserve">East </t>
  </si>
  <si>
    <t>Climate Action Group</t>
  </si>
  <si>
    <t>CIC - 15686081</t>
  </si>
  <si>
    <t>2214 Usworth Squadron</t>
  </si>
  <si>
    <t>Tyne Tees Heritage Transport</t>
  </si>
  <si>
    <t>Registered Charity - 1202611</t>
  </si>
  <si>
    <t xml:space="preserve">Grant towards an event </t>
  </si>
  <si>
    <t>Oxclose &amp; District Young People's Project</t>
  </si>
  <si>
    <t>Registered Charity - 1092908</t>
  </si>
  <si>
    <t>Washington in Bloom</t>
  </si>
  <si>
    <t>Connor Brown Trust</t>
  </si>
  <si>
    <t>Registered Charity - 1209886</t>
  </si>
  <si>
    <t>Split between Central, East, North &amp; West</t>
  </si>
  <si>
    <t>Central RG0385, East RG0382, North RG0381 &amp; West RG0384</t>
  </si>
  <si>
    <t>Washington Village Community Association</t>
  </si>
  <si>
    <t>Registered Charity - 504822</t>
  </si>
  <si>
    <t>Registered Charity - 520808</t>
  </si>
  <si>
    <t>3rd Washington Scouts</t>
  </si>
  <si>
    <t>Washington Athletic YFC</t>
  </si>
  <si>
    <t>Washington District ABC</t>
  </si>
  <si>
    <t xml:space="preserve">CC </t>
  </si>
  <si>
    <t>Barnes</t>
  </si>
  <si>
    <t>Barnes Residents Association</t>
  </si>
  <si>
    <t>23/24 Allocation</t>
  </si>
  <si>
    <t>RG0371</t>
  </si>
  <si>
    <t>St Chads</t>
  </si>
  <si>
    <t>Australia Tower</t>
  </si>
  <si>
    <t>RG0369</t>
  </si>
  <si>
    <t>Friends of Herrington Village</t>
  </si>
  <si>
    <t>Silksworth</t>
  </si>
  <si>
    <t>Friends of Silksworth Park</t>
  </si>
  <si>
    <t>RG0366</t>
  </si>
  <si>
    <t>Pemberton Bowling</t>
  </si>
  <si>
    <t>23/24 allocation £146 &amp; 24/25 alloc £1,000</t>
  </si>
  <si>
    <t>St Anne's</t>
  </si>
  <si>
    <t>Bellingham House Tenants</t>
  </si>
  <si>
    <t>RG0373</t>
  </si>
  <si>
    <t xml:space="preserve">Friends of St Leonards </t>
  </si>
  <si>
    <t>Pallion</t>
  </si>
  <si>
    <t>Lambton Street Youth Community Hub</t>
  </si>
  <si>
    <t>Registered Charity - 1171698</t>
  </si>
  <si>
    <t>RG0375</t>
  </si>
  <si>
    <t>Silksworth Banner Group</t>
  </si>
  <si>
    <t>Pallion Action Group</t>
  </si>
  <si>
    <t>Registered Charity - 1064481</t>
  </si>
  <si>
    <t>West End Juniors FC</t>
  </si>
  <si>
    <t>Herrington Flower Club</t>
  </si>
  <si>
    <t>Northern Allotment, Leisure &amp; CG</t>
  </si>
  <si>
    <t>Registered Charity - 1155968</t>
  </si>
  <si>
    <t xml:space="preserve">Royal British Legion </t>
  </si>
  <si>
    <t>Sunderland West End Men's</t>
  </si>
  <si>
    <t>Sandhill</t>
  </si>
  <si>
    <t>Fortissimo</t>
  </si>
  <si>
    <t>RG0374</t>
  </si>
  <si>
    <t>Northern Karate Association</t>
  </si>
  <si>
    <t xml:space="preserve">Farringdon Detached Youth </t>
  </si>
  <si>
    <t>Holy Rosary Parish Church</t>
  </si>
  <si>
    <t>Grant towards Activities</t>
  </si>
  <si>
    <t>Humbledon &amp; Plains Farm FC</t>
  </si>
  <si>
    <t>Sunderland City Juniors Quinn</t>
  </si>
  <si>
    <t>Dolphin FC</t>
  </si>
  <si>
    <t>The Church of the Good Shepard</t>
  </si>
  <si>
    <t>Barnes &amp; Pallion</t>
  </si>
  <si>
    <t>10th Sunderland Scouts</t>
  </si>
  <si>
    <t>Split between Barnes &amp; Pallion</t>
  </si>
  <si>
    <t>RG0371 &amp; RG0375</t>
  </si>
  <si>
    <t>Farringdon Youth &amp; Community Centre</t>
  </si>
  <si>
    <t>Grindon Young People's Project</t>
  </si>
  <si>
    <t>Registered Charity - 502878</t>
  </si>
  <si>
    <t>Silksworth Youth FC</t>
  </si>
  <si>
    <t>Broadway Youth &amp; Community Centre</t>
  </si>
  <si>
    <t>Registered Charity - 1017828</t>
  </si>
  <si>
    <t>Royal Society for the blind</t>
  </si>
  <si>
    <t>Registered Charity - 702325</t>
  </si>
  <si>
    <t>St Chad's Guides &amp; Rangers</t>
  </si>
  <si>
    <t>Herrington Women's Institute</t>
  </si>
  <si>
    <t>Registered Charity - 1030650</t>
  </si>
  <si>
    <t>Silksworth Colliery Welfare FC</t>
  </si>
  <si>
    <t>Pennywell Community Centre</t>
  </si>
  <si>
    <t>Registered Charity - 1095128</t>
  </si>
  <si>
    <t>Pennywell Neighbourhood Centre</t>
  </si>
  <si>
    <t>Registered Charity - 1005148</t>
  </si>
  <si>
    <t>Silksworth Residents</t>
  </si>
  <si>
    <t>NF</t>
  </si>
  <si>
    <t>24 months</t>
  </si>
  <si>
    <t>Durham Wildlife Trust</t>
  </si>
  <si>
    <t>Registered Charity - 501038</t>
  </si>
  <si>
    <t>Grant towards priority of Environment Improvements</t>
  </si>
  <si>
    <t>Links With Nature (not inc internal)</t>
  </si>
  <si>
    <t>RG3894</t>
  </si>
  <si>
    <t>Springboard</t>
  </si>
  <si>
    <t>Registered Charity - 519650</t>
  </si>
  <si>
    <t xml:space="preserve">CICG </t>
  </si>
  <si>
    <t>RG3898</t>
  </si>
  <si>
    <t xml:space="preserve">CIC - 11025681 </t>
  </si>
  <si>
    <t>Grant towards priority of Activities for young people</t>
  </si>
  <si>
    <t>Hol Acts YP 22/23</t>
  </si>
  <si>
    <t>RG3980</t>
  </si>
  <si>
    <t>Grant towards priority of Improving Digital Inclusion in Local Communities</t>
  </si>
  <si>
    <t>R U Ready for UC - £25,507.60 &amp; £3,997.76</t>
  </si>
  <si>
    <t>RG1001 &amp; RG4806</t>
  </si>
  <si>
    <t>CF Digital</t>
  </si>
  <si>
    <t>RG1000</t>
  </si>
  <si>
    <t xml:space="preserve">Community Opportunities </t>
  </si>
  <si>
    <t xml:space="preserve">CF Yth Choices </t>
  </si>
  <si>
    <t>RG3997</t>
  </si>
  <si>
    <t>Everyone Active</t>
  </si>
  <si>
    <t>Registered Charity - IP30005R</t>
  </si>
  <si>
    <t>CF Healthy and Active Teens</t>
  </si>
  <si>
    <t>RG3998</t>
  </si>
  <si>
    <t>St Michaels &amp; All Angels Church</t>
  </si>
  <si>
    <t>Grant towards priority of Heritage</t>
  </si>
  <si>
    <t>H'ton Feast - Don’t include Merlins as business</t>
  </si>
  <si>
    <t>RG3845</t>
  </si>
  <si>
    <t>Houghton Brass</t>
  </si>
  <si>
    <t>Grant towards priority to Support the VCS</t>
  </si>
  <si>
    <t>Events &amp; Celebrations (not including businesses)</t>
  </si>
  <si>
    <t>RG3826 49878</t>
  </si>
  <si>
    <t>Bishopwearmouth Co-Operative</t>
  </si>
  <si>
    <t>Houghton Heritage Society</t>
  </si>
  <si>
    <t>RG3826 50474</t>
  </si>
  <si>
    <t>Pittington Brass Band</t>
  </si>
  <si>
    <t>The Bangshees</t>
  </si>
  <si>
    <t>41 Club</t>
  </si>
  <si>
    <t>Houghton-le-Spring Heritage Society</t>
  </si>
  <si>
    <t>Houghton-le-Spring Pipe Band</t>
  </si>
  <si>
    <t>Easington Lane Community Access Point</t>
  </si>
  <si>
    <t>Registered Charity - 1093390</t>
  </si>
  <si>
    <t>Hetton Town Trust</t>
  </si>
  <si>
    <t>Registered Charity - 520822</t>
  </si>
  <si>
    <t>Shiney Advice &amp; Resources Project</t>
  </si>
  <si>
    <t>Registered Charity - 1065786</t>
  </si>
  <si>
    <t>CF Xmas</t>
  </si>
  <si>
    <t>RG4001</t>
  </si>
  <si>
    <t>Penshaw Community Association</t>
  </si>
  <si>
    <t>Registered Charity - 520867</t>
  </si>
  <si>
    <t>Grant towards priority of Supporting Community Assets to develop, Grow and sustain</t>
  </si>
  <si>
    <t>CF Com Assets</t>
  </si>
  <si>
    <t>RG4803</t>
  </si>
  <si>
    <t>Shiney Row Community Association</t>
  </si>
  <si>
    <t>Houghton Racecourse Community Association</t>
  </si>
  <si>
    <t>Registered Charity - 507652</t>
  </si>
  <si>
    <t>Kepier Hall</t>
  </si>
  <si>
    <t>Registered Charity - 527348</t>
  </si>
  <si>
    <t>Houghton Rugby Club</t>
  </si>
  <si>
    <t>Private Limited Company - 8764447</t>
  </si>
  <si>
    <t>Sunderland &amp; Durham Royal Society</t>
  </si>
  <si>
    <t>Coalfield LGBTQ Support Group</t>
  </si>
  <si>
    <t>CF Pride 24</t>
  </si>
  <si>
    <t>RG4804</t>
  </si>
  <si>
    <t>Houghton Amateur Boxing Club</t>
  </si>
  <si>
    <t>CF Hol Acts 24/25</t>
  </si>
  <si>
    <t>RG4808</t>
  </si>
  <si>
    <t>Gateway Wheelers</t>
  </si>
  <si>
    <t>Registered Charity - 1084149</t>
  </si>
  <si>
    <t>RG4809</t>
  </si>
  <si>
    <t>RG4810</t>
  </si>
  <si>
    <t>Broadside Creatives</t>
  </si>
  <si>
    <t>CIC - 12442373</t>
  </si>
  <si>
    <t>RG4811</t>
  </si>
  <si>
    <t>Minerva</t>
  </si>
  <si>
    <t>Registered Charity - 1203689</t>
  </si>
  <si>
    <t>RG4812</t>
  </si>
  <si>
    <t>RG4813</t>
  </si>
  <si>
    <t>RG4814</t>
  </si>
  <si>
    <t>Groundwork NE</t>
  </si>
  <si>
    <t>Registered Charity - 1017706                  Company Number - 2702815</t>
  </si>
  <si>
    <t>RG4815</t>
  </si>
  <si>
    <t>RG4816</t>
  </si>
  <si>
    <t>RG4817 &amp; RG4818</t>
  </si>
  <si>
    <t>RG4819 &amp; RG4820</t>
  </si>
  <si>
    <t>Bleed Kits</t>
  </si>
  <si>
    <t>RG4821</t>
  </si>
  <si>
    <t xml:space="preserve">Grant towards priority of Individual Welfare and Financial advice support </t>
  </si>
  <si>
    <t>Advice On Prescription</t>
  </si>
  <si>
    <t>RG4822</t>
  </si>
  <si>
    <t>Litter For Free Wildlife</t>
  </si>
  <si>
    <t>RG4824</t>
  </si>
  <si>
    <t>Christmas Cheer</t>
  </si>
  <si>
    <t>RG4827</t>
  </si>
  <si>
    <t>Grant towards priority of Tackling Social Isolation</t>
  </si>
  <si>
    <t>Social Isolation</t>
  </si>
  <si>
    <t>RG4828</t>
  </si>
  <si>
    <t>RG4830</t>
  </si>
  <si>
    <t>RG4831</t>
  </si>
  <si>
    <t>RG4832 &amp; RG4838</t>
  </si>
  <si>
    <t>RG4833</t>
  </si>
  <si>
    <t>Hops Wellbeing</t>
  </si>
  <si>
    <t>Registered Charity - 1137794</t>
  </si>
  <si>
    <t>RG4834</t>
  </si>
  <si>
    <t>Cake &amp; Company</t>
  </si>
  <si>
    <t>RG4835</t>
  </si>
  <si>
    <t xml:space="preserve">St John's Church </t>
  </si>
  <si>
    <t>RG4836</t>
  </si>
  <si>
    <t>St Johns Church (Toddlers)</t>
  </si>
  <si>
    <t xml:space="preserve">Broadside Creatives </t>
  </si>
  <si>
    <t>RG4837</t>
  </si>
  <si>
    <t>RG4839</t>
  </si>
  <si>
    <t xml:space="preserve">Studio V NE </t>
  </si>
  <si>
    <t>CIC - 14675369</t>
  </si>
  <si>
    <t>CF Can Do (not inc School)</t>
  </si>
  <si>
    <t>RG3819</t>
  </si>
  <si>
    <t>Stephenson Trail</t>
  </si>
  <si>
    <t>RG3684</t>
  </si>
  <si>
    <t>Friends of Doxford Park</t>
  </si>
  <si>
    <t>Registered Charity - 1201665</t>
  </si>
  <si>
    <t>East Rangers P3</t>
  </si>
  <si>
    <t>RG4600</t>
  </si>
  <si>
    <t>Doxford Rangers P3</t>
  </si>
  <si>
    <t>RG4601</t>
  </si>
  <si>
    <t>Back on the Map</t>
  </si>
  <si>
    <t>Registered Charity - 1133883</t>
  </si>
  <si>
    <t>Hendon Rangers P3</t>
  </si>
  <si>
    <t>RG4602</t>
  </si>
  <si>
    <t>Millfield Rangers P3</t>
  </si>
  <si>
    <t>RG4603</t>
  </si>
  <si>
    <t>Ryhope Rangers P3</t>
  </si>
  <si>
    <t>RG4604</t>
  </si>
  <si>
    <t>International Community Organisation Of Sunderland (ICOS)</t>
  </si>
  <si>
    <t>Registered Charity - 1186618</t>
  </si>
  <si>
    <t>St Michael's Rangers P3</t>
  </si>
  <si>
    <t>RG4605</t>
  </si>
  <si>
    <t xml:space="preserve">Dev Yth Offer </t>
  </si>
  <si>
    <t>RG4622</t>
  </si>
  <si>
    <t>RG4623</t>
  </si>
  <si>
    <t>Sunderland All Together Consortium</t>
  </si>
  <si>
    <t>Registered Charity - 1182003</t>
  </si>
  <si>
    <t>RG4624</t>
  </si>
  <si>
    <t>RG4625</t>
  </si>
  <si>
    <t>St Michael's Community Centre</t>
  </si>
  <si>
    <t>Registered Charity - 506592</t>
  </si>
  <si>
    <t>RG4626</t>
  </si>
  <si>
    <t>East Rangers P4</t>
  </si>
  <si>
    <t>RG4628</t>
  </si>
  <si>
    <t>Doxford Rangers P4</t>
  </si>
  <si>
    <t>RG4635</t>
  </si>
  <si>
    <t>Hendon Rangers P4</t>
  </si>
  <si>
    <t>RG4636</t>
  </si>
  <si>
    <t>Millfield Rangers P4</t>
  </si>
  <si>
    <t>RG4637</t>
  </si>
  <si>
    <t>Ryhope Rangers P4</t>
  </si>
  <si>
    <t>RG4638</t>
  </si>
  <si>
    <t>St Michael's Rangers P4</t>
  </si>
  <si>
    <t>RG4369</t>
  </si>
  <si>
    <t>Hendon WIB</t>
  </si>
  <si>
    <t>RG4631 - £15,000 &amp; RG4644 -£1,043</t>
  </si>
  <si>
    <t>Hendon Community Allotments</t>
  </si>
  <si>
    <t>Invigor8 North East</t>
  </si>
  <si>
    <t>CIC - 15210574</t>
  </si>
  <si>
    <t>Millfield WIB</t>
  </si>
  <si>
    <t>RG4632</t>
  </si>
  <si>
    <t>St Michael's WIB</t>
  </si>
  <si>
    <t>RG4634</t>
  </si>
  <si>
    <t>Can Do</t>
  </si>
  <si>
    <t>RG4640</t>
  </si>
  <si>
    <t>FADO May &amp; Summer 24</t>
  </si>
  <si>
    <t>RG4642</t>
  </si>
  <si>
    <t>CHANCE</t>
  </si>
  <si>
    <t>Doxford CA</t>
  </si>
  <si>
    <t>RG4648</t>
  </si>
  <si>
    <t>East Rangers P5 24/25</t>
  </si>
  <si>
    <t>RG4649</t>
  </si>
  <si>
    <t>Doxford Rangers P5 24/25</t>
  </si>
  <si>
    <t>RG4650</t>
  </si>
  <si>
    <t>Hendon Rangers P5 24/25</t>
  </si>
  <si>
    <t>RG4651</t>
  </si>
  <si>
    <t>Millfield Rangers P5 24/25</t>
  </si>
  <si>
    <t>RG4652</t>
  </si>
  <si>
    <t>Ryhope Rangers P5 24/25</t>
  </si>
  <si>
    <t>RG4653</t>
  </si>
  <si>
    <t>St Michael's Rangers P5 24/25</t>
  </si>
  <si>
    <t>RG4654</t>
  </si>
  <si>
    <t>FADO Oct 24 to Summer 25</t>
  </si>
  <si>
    <t>RG4656</t>
  </si>
  <si>
    <t>Evolve Youth Inclusion</t>
  </si>
  <si>
    <t>RG4657</t>
  </si>
  <si>
    <t xml:space="preserve">Sunderland All Together Consortium </t>
  </si>
  <si>
    <t>RG4658 &amp; RG4659</t>
  </si>
  <si>
    <t>RG4660</t>
  </si>
  <si>
    <t>RG4661</t>
  </si>
  <si>
    <t>RG4663</t>
  </si>
  <si>
    <t>African Caribbean Community Association</t>
  </si>
  <si>
    <t>CIC - 14222440</t>
  </si>
  <si>
    <t xml:space="preserve">RG4642 </t>
  </si>
  <si>
    <t>Gen D</t>
  </si>
  <si>
    <t>CIC - 15765959</t>
  </si>
  <si>
    <t xml:space="preserve">Grant towards priority of Supporting people into work </t>
  </si>
  <si>
    <t>North REACT</t>
  </si>
  <si>
    <t>RG3450</t>
  </si>
  <si>
    <t>HCT Skilled Up</t>
  </si>
  <si>
    <t>RG3469</t>
  </si>
  <si>
    <t>Media Savvy</t>
  </si>
  <si>
    <t>CIC - 07384528 </t>
  </si>
  <si>
    <t>Comms Project</t>
  </si>
  <si>
    <t>RG3481</t>
  </si>
  <si>
    <t>Raising Aspirations</t>
  </si>
  <si>
    <t>RG3504</t>
  </si>
  <si>
    <t>Youth Activity Project Thrive2Survive</t>
  </si>
  <si>
    <t>RG3507</t>
  </si>
  <si>
    <t>Youth Activity Project DeneFishing</t>
  </si>
  <si>
    <t>Southwick Neighbourhood Youth Project</t>
  </si>
  <si>
    <t>Registered Charity - 1044254</t>
  </si>
  <si>
    <t>Youth Activity Project Detached all wards</t>
  </si>
  <si>
    <t>D'hill Hub S&amp;A</t>
  </si>
  <si>
    <t>RG3501</t>
  </si>
  <si>
    <t>Chapel &amp; Cellar</t>
  </si>
  <si>
    <t>RG3502</t>
  </si>
  <si>
    <t>Xmas @ The Castle</t>
  </si>
  <si>
    <t>RG3508</t>
  </si>
  <si>
    <t>Southwick Illuminations</t>
  </si>
  <si>
    <t>RG0491</t>
  </si>
  <si>
    <t xml:space="preserve">Castletown Scout Group </t>
  </si>
  <si>
    <t>Registered Charity - 520715</t>
  </si>
  <si>
    <t>Castle WIP - Mural</t>
  </si>
  <si>
    <t>RG3599</t>
  </si>
  <si>
    <t>Redhouse Community Centre</t>
  </si>
  <si>
    <t>Registered Charity - 506129</t>
  </si>
  <si>
    <t>Redhouse Community Centre Refurb</t>
  </si>
  <si>
    <t>RG4523</t>
  </si>
  <si>
    <t>Youth Activities 2024</t>
  </si>
  <si>
    <t>RG4507</t>
  </si>
  <si>
    <t>North East Sports</t>
  </si>
  <si>
    <t>CIC - 07068042</t>
  </si>
  <si>
    <t>RG4508</t>
  </si>
  <si>
    <t>RG4509</t>
  </si>
  <si>
    <t>Salvation Army</t>
  </si>
  <si>
    <t>Registered Charity - 214779</t>
  </si>
  <si>
    <t>RG4510</t>
  </si>
  <si>
    <t>RG4511</t>
  </si>
  <si>
    <t>RG4512</t>
  </si>
  <si>
    <t>RG4513</t>
  </si>
  <si>
    <t>Veterans in Crisis</t>
  </si>
  <si>
    <t>CIC - 11321939</t>
  </si>
  <si>
    <t>RG4514</t>
  </si>
  <si>
    <t>Minibus</t>
  </si>
  <si>
    <t>RG4518</t>
  </si>
  <si>
    <t>St Bede's Community Project</t>
  </si>
  <si>
    <t>Registered Charity - 1170762</t>
  </si>
  <si>
    <t>Castle WIP</t>
  </si>
  <si>
    <t>WA REACT</t>
  </si>
  <si>
    <t>RG3929</t>
  </si>
  <si>
    <t>North East of England Business &amp; Innovation Centre</t>
  </si>
  <si>
    <t>Company Limited by Guarantee - 02441306</t>
  </si>
  <si>
    <t>Heritage &amp; Culture</t>
  </si>
  <si>
    <t>RG3971</t>
  </si>
  <si>
    <t>Sunderland Culture</t>
  </si>
  <si>
    <t xml:space="preserve">Creative U </t>
  </si>
  <si>
    <t>RG3972</t>
  </si>
  <si>
    <t>Pos Acts YP</t>
  </si>
  <si>
    <t>RG3988</t>
  </si>
  <si>
    <t>Youth matters</t>
  </si>
  <si>
    <t>RG3975</t>
  </si>
  <si>
    <t>WA C &amp; G</t>
  </si>
  <si>
    <t>RG4900</t>
  </si>
  <si>
    <t>WISP extension</t>
  </si>
  <si>
    <t>RG4901</t>
  </si>
  <si>
    <t>Pos Acts YP 11-19 yrs</t>
  </si>
  <si>
    <t>RG4902</t>
  </si>
  <si>
    <t>Building Blocks Day Centre</t>
  </si>
  <si>
    <t>CIC - 11968567</t>
  </si>
  <si>
    <t>Pos Acts YP 8-10 yrs</t>
  </si>
  <si>
    <t>RG4903</t>
  </si>
  <si>
    <t>Ministry of Building Innovation &amp; Education</t>
  </si>
  <si>
    <t>Registered Charity - 1175536</t>
  </si>
  <si>
    <t>Washington 60</t>
  </si>
  <si>
    <t>RG4904</t>
  </si>
  <si>
    <t>WA events 23.24</t>
  </si>
  <si>
    <t>RG4905</t>
  </si>
  <si>
    <t>NF &amp; NCIP</t>
  </si>
  <si>
    <t>Com Assets</t>
  </si>
  <si>
    <t>RG3974 =£6,150 &amp; CC90432 = £11,350.92</t>
  </si>
  <si>
    <t>NEET</t>
  </si>
  <si>
    <t>RG4911</t>
  </si>
  <si>
    <t>Pos Hol Acts 24/25</t>
  </si>
  <si>
    <t>RG4913</t>
  </si>
  <si>
    <t>RG4914</t>
  </si>
  <si>
    <t>Pos Hol Acts 24/25 All Wards</t>
  </si>
  <si>
    <t>RG4915 = £4,983.24, RG4916=£4,983.24, RG4917 = £4,983.24,RG4918=£5,103.24, RG4920=£2,840.30</t>
  </si>
  <si>
    <t>RG4923</t>
  </si>
  <si>
    <t>WA Events 24.25</t>
  </si>
  <si>
    <t>RG4924</t>
  </si>
  <si>
    <t>Crafting Connections</t>
  </si>
  <si>
    <t>CIC - 13705481</t>
  </si>
  <si>
    <t>Com Assets Central</t>
  </si>
  <si>
    <t>RG4926</t>
  </si>
  <si>
    <t>St Annes W&amp;T</t>
  </si>
  <si>
    <t>RG3731</t>
  </si>
  <si>
    <t>West Digital</t>
  </si>
  <si>
    <t>RG3734</t>
  </si>
  <si>
    <t>West CLLD React</t>
  </si>
  <si>
    <t>RG3704</t>
  </si>
  <si>
    <t xml:space="preserve">West Youth Act </t>
  </si>
  <si>
    <t>RG3740</t>
  </si>
  <si>
    <t>West Youth ASB</t>
  </si>
  <si>
    <t>RG3741</t>
  </si>
  <si>
    <t>Youth Almighty Project</t>
  </si>
  <si>
    <t>Registered Charity - 1136975</t>
  </si>
  <si>
    <t>Community Bus</t>
  </si>
  <si>
    <t>RG3753</t>
  </si>
  <si>
    <t>Barnes CIGI</t>
  </si>
  <si>
    <t>RG3754</t>
  </si>
  <si>
    <t>Silksworth Ranger 1</t>
  </si>
  <si>
    <t>RG3755</t>
  </si>
  <si>
    <t>Silksworth Ranger 2</t>
  </si>
  <si>
    <t>RG4710</t>
  </si>
  <si>
    <t xml:space="preserve">C&amp;G Sandhill </t>
  </si>
  <si>
    <t>RG3756</t>
  </si>
  <si>
    <t xml:space="preserve">C&amp;G St Annes </t>
  </si>
  <si>
    <t>RG3757</t>
  </si>
  <si>
    <t>St Chads Ranger 1</t>
  </si>
  <si>
    <t>RG3758</t>
  </si>
  <si>
    <t>St Chads Ranger 2</t>
  </si>
  <si>
    <t>RG4711</t>
  </si>
  <si>
    <t>C&amp;G Pallion 1</t>
  </si>
  <si>
    <t>RG3769</t>
  </si>
  <si>
    <t>C&amp;G Pallion 2</t>
  </si>
  <si>
    <t>RG4707</t>
  </si>
  <si>
    <t>West Youth Activities 24/25</t>
  </si>
  <si>
    <t>RG3773</t>
  </si>
  <si>
    <t>West Event 2024</t>
  </si>
  <si>
    <t>RG3774</t>
  </si>
  <si>
    <t>Grow Your Own / In Bloom West - TCAEC</t>
  </si>
  <si>
    <t>RG3775</t>
  </si>
  <si>
    <t>Grow Your Own / In Bloom West - Barnes&amp;StAnnes</t>
  </si>
  <si>
    <t>Hope 4 4Kidz</t>
  </si>
  <si>
    <t>Registered Charity - 1121326</t>
  </si>
  <si>
    <t>Grow Your Own / In Bloom West</t>
  </si>
  <si>
    <t>Plains Farm Youth &amp; Community Centre</t>
  </si>
  <si>
    <r>
      <t xml:space="preserve">West Community Assets - </t>
    </r>
    <r>
      <rPr>
        <sz val="12"/>
        <rFont val="Arial"/>
        <family val="2"/>
      </rPr>
      <t xml:space="preserve">Plains Farm Youth and Community Centre </t>
    </r>
  </si>
  <si>
    <t>RG4712</t>
  </si>
  <si>
    <r>
      <t xml:space="preserve">West Community Assets - </t>
    </r>
    <r>
      <rPr>
        <sz val="12"/>
        <rFont val="Arial"/>
        <family val="2"/>
      </rPr>
      <t>Farringdon Youth and Community Centre</t>
    </r>
  </si>
  <si>
    <t>RG4713</t>
  </si>
  <si>
    <t>Silksworth Youth &amp; Community Centre</t>
  </si>
  <si>
    <r>
      <t xml:space="preserve">West Community Assets - </t>
    </r>
    <r>
      <rPr>
        <sz val="12"/>
        <rFont val="Arial"/>
        <family val="2"/>
      </rPr>
      <t>Silksworth Youth and Community Centre</t>
    </r>
  </si>
  <si>
    <t>RG4714</t>
  </si>
  <si>
    <t>West Community Assets - Veterans in Crisis</t>
  </si>
  <si>
    <t>RG4716</t>
  </si>
  <si>
    <t>St Luke's Neighbourhood Centre</t>
  </si>
  <si>
    <t>Registered Charity - 1088726</t>
  </si>
  <si>
    <t xml:space="preserve">West Community Assets - St Luke’s Neighbourhood Centre </t>
  </si>
  <si>
    <t>RG4717</t>
  </si>
  <si>
    <t>St Mary's &amp; St Peter's Community Project</t>
  </si>
  <si>
    <t>Registered Charity - 1091267</t>
  </si>
  <si>
    <t>West Community Assets - St Mary’s and St Peter’s Project</t>
  </si>
  <si>
    <t>RG4718</t>
  </si>
  <si>
    <t>Silksworth Cricket Club</t>
  </si>
  <si>
    <t xml:space="preserve">West Community Assets - Silksworth Cricket Club </t>
  </si>
  <si>
    <t>RG4721</t>
  </si>
  <si>
    <t>Sunderland Training &amp; Education Farm</t>
  </si>
  <si>
    <t>Private Company Limited by guarantee - 05004443</t>
  </si>
  <si>
    <t>West Community Assets -STEFs</t>
  </si>
  <si>
    <t>RG4723</t>
  </si>
  <si>
    <t xml:space="preserve">West Community Assets - Pennywell Community Centre </t>
  </si>
  <si>
    <t>RG4724</t>
  </si>
  <si>
    <t>2nd Herrington Scout Group</t>
  </si>
  <si>
    <r>
      <t>West Community Assets - 2</t>
    </r>
    <r>
      <rPr>
        <vertAlign val="superscript"/>
        <sz val="12"/>
        <color rgb="FF000000"/>
        <rFont val="Arial"/>
        <family val="2"/>
      </rPr>
      <t>nd</t>
    </r>
    <r>
      <rPr>
        <sz val="12"/>
        <color rgb="FF000000"/>
        <rFont val="Arial"/>
        <family val="2"/>
      </rPr>
      <t xml:space="preserve"> Herrington Scouts </t>
    </r>
  </si>
  <si>
    <t>RG4726</t>
  </si>
  <si>
    <t xml:space="preserve">St Chad's Church </t>
  </si>
  <si>
    <t>St Chads WIB</t>
  </si>
  <si>
    <t>RG4705</t>
  </si>
  <si>
    <t xml:space="preserve">Pallion Action Group </t>
  </si>
  <si>
    <t>Safer Spaces</t>
  </si>
  <si>
    <t>RG4727</t>
  </si>
  <si>
    <t>NCIP</t>
  </si>
  <si>
    <t>Oasis Community Housing</t>
  </si>
  <si>
    <t>Registered Charity - 1107554</t>
  </si>
  <si>
    <t>CC90602</t>
  </si>
  <si>
    <t>Downhill School Com Hub</t>
  </si>
  <si>
    <t>CC90347</t>
  </si>
  <si>
    <t>Event space at Hylton Castle</t>
  </si>
  <si>
    <t>CC90349</t>
  </si>
  <si>
    <t>Bowes Railway</t>
  </si>
  <si>
    <t>Registered Charity - 511961</t>
  </si>
  <si>
    <t>Bowes Railway NCIP</t>
  </si>
  <si>
    <t>CC90378</t>
  </si>
  <si>
    <t>Poss payment to add of £20,690.43 added</t>
  </si>
  <si>
    <t>CC90383</t>
  </si>
  <si>
    <t>VCS Support</t>
  </si>
  <si>
    <t>12 months</t>
  </si>
  <si>
    <t>VCS Support Budget</t>
  </si>
  <si>
    <t>CE0022</t>
  </si>
  <si>
    <t>Stockton Road United Reform Church</t>
  </si>
  <si>
    <t>Com Wealth</t>
  </si>
  <si>
    <t xml:space="preserve">Grant towards priority to Support the VCS </t>
  </si>
  <si>
    <t>Com Wealth Budget</t>
  </si>
  <si>
    <t>CE0135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</si>
</sst>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dd/mm/yyyy;@"/>
    <numFmt numFmtId="166" formatCode="&quot;£&quot;#,##0.00"/>
  </numFmts>
  <fonts count="13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sz val="12"/>
      <color rgb="FF0B0C0C"/>
      <name val="Arial"/>
      <family val="2"/>
    </font>
    <font>
      <sz val="12"/>
      <name val="Aptos Narrow"/>
      <family val="2"/>
      <scheme val="minor"/>
    </font>
    <font>
      <sz val="12"/>
      <color rgb="FF242424"/>
      <name val="Aptos Narrow"/>
      <family val="2"/>
    </font>
    <font>
      <vertAlign val="superscript"/>
      <sz val="12"/>
      <color rgb="FF000000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4" borderId="5" xfId="0" applyFont="1" applyFill="1" applyBorder="1" applyAlignment="1">
      <alignment horizontal="left" wrapText="1"/>
    </xf>
    <xf numFmtId="14" fontId="4" fillId="4" borderId="5" xfId="0" applyNumberFormat="1" applyFont="1" applyFill="1" applyBorder="1" applyAlignment="1">
      <alignment horizontal="left" wrapText="1"/>
    </xf>
    <xf numFmtId="0" fontId="1" fillId="4" borderId="5" xfId="0" applyFont="1" applyFill="1" applyBorder="1" applyAlignment="1">
      <alignment wrapText="1"/>
    </xf>
    <xf numFmtId="164" fontId="1" fillId="4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165" fontId="5" fillId="0" borderId="5" xfId="0" applyNumberFormat="1" applyFont="1" applyBorder="1" applyAlignment="1" applyProtection="1">
      <alignment horizontal="left" wrapText="1"/>
      <protection locked="0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164" fontId="5" fillId="0" borderId="5" xfId="0" applyNumberFormat="1" applyFont="1" applyBorder="1" applyAlignment="1">
      <alignment wrapText="1"/>
    </xf>
    <xf numFmtId="0" fontId="3" fillId="3" borderId="5" xfId="0" applyFont="1" applyFill="1" applyBorder="1" applyAlignment="1">
      <alignment wrapText="1"/>
    </xf>
    <xf numFmtId="164" fontId="5" fillId="0" borderId="5" xfId="0" applyNumberFormat="1" applyFont="1" applyBorder="1" applyAlignment="1" applyProtection="1">
      <alignment wrapText="1"/>
      <protection locked="0"/>
    </xf>
    <xf numFmtId="0" fontId="6" fillId="3" borderId="5" xfId="0" applyFont="1" applyFill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165" fontId="5" fillId="3" borderId="5" xfId="0" applyNumberFormat="1" applyFont="1" applyFill="1" applyBorder="1" applyAlignment="1" applyProtection="1">
      <alignment horizontal="left" wrapText="1"/>
      <protection locked="0"/>
    </xf>
    <xf numFmtId="0" fontId="5" fillId="3" borderId="5" xfId="0" applyFont="1" applyFill="1" applyBorder="1" applyAlignment="1">
      <alignment horizontal="left" wrapText="1"/>
    </xf>
    <xf numFmtId="0" fontId="5" fillId="3" borderId="5" xfId="0" applyFont="1" applyFill="1" applyBorder="1" applyAlignment="1" applyProtection="1">
      <alignment wrapText="1"/>
      <protection locked="0"/>
    </xf>
    <xf numFmtId="0" fontId="7" fillId="3" borderId="5" xfId="0" applyFont="1" applyFill="1" applyBorder="1" applyAlignment="1">
      <alignment horizontal="left" wrapText="1"/>
    </xf>
    <xf numFmtId="164" fontId="5" fillId="3" borderId="5" xfId="0" applyNumberFormat="1" applyFont="1" applyFill="1" applyBorder="1" applyAlignment="1" applyProtection="1">
      <alignment wrapText="1"/>
      <protection locked="0"/>
    </xf>
    <xf numFmtId="0" fontId="7" fillId="0" borderId="5" xfId="0" applyFont="1" applyBorder="1" applyAlignment="1">
      <alignment horizontal="left" wrapText="1"/>
    </xf>
    <xf numFmtId="0" fontId="5" fillId="0" borderId="5" xfId="0" applyFont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 wrapText="1"/>
    </xf>
    <xf numFmtId="17" fontId="5" fillId="3" borderId="5" xfId="0" applyNumberFormat="1" applyFont="1" applyFill="1" applyBorder="1" applyAlignment="1">
      <alignment wrapText="1"/>
    </xf>
    <xf numFmtId="0" fontId="5" fillId="3" borderId="5" xfId="0" applyFont="1" applyFill="1" applyBorder="1" applyAlignment="1" applyProtection="1">
      <alignment horizontal="left" wrapText="1"/>
      <protection locked="0"/>
    </xf>
    <xf numFmtId="164" fontId="5" fillId="3" borderId="5" xfId="0" applyNumberFormat="1" applyFont="1" applyFill="1" applyBorder="1" applyAlignment="1">
      <alignment wrapText="1"/>
    </xf>
    <xf numFmtId="166" fontId="5" fillId="3" borderId="5" xfId="0" applyNumberFormat="1" applyFont="1" applyFill="1" applyBorder="1" applyAlignment="1">
      <alignment wrapText="1"/>
    </xf>
    <xf numFmtId="166" fontId="5" fillId="3" borderId="5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14" fontId="3" fillId="3" borderId="5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wrapText="1"/>
    </xf>
    <xf numFmtId="164" fontId="3" fillId="3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166" fontId="5" fillId="0" borderId="5" xfId="0" applyNumberFormat="1" applyFont="1" applyBorder="1" applyAlignment="1" applyProtection="1">
      <alignment horizontal="left" wrapText="1"/>
      <protection locked="0"/>
    </xf>
    <xf numFmtId="166" fontId="5" fillId="3" borderId="5" xfId="0" applyNumberFormat="1" applyFont="1" applyFill="1" applyBorder="1" applyAlignment="1">
      <alignment horizontal="left" wrapText="1"/>
    </xf>
    <xf numFmtId="14" fontId="3" fillId="0" borderId="5" xfId="0" applyNumberFormat="1" applyFont="1" applyBorder="1" applyAlignment="1">
      <alignment horizontal="left" wrapText="1"/>
    </xf>
    <xf numFmtId="164" fontId="3" fillId="0" borderId="5" xfId="0" applyNumberFormat="1" applyFont="1" applyBorder="1" applyAlignment="1">
      <alignment wrapText="1"/>
    </xf>
    <xf numFmtId="14" fontId="5" fillId="0" borderId="5" xfId="0" applyNumberFormat="1" applyFont="1" applyBorder="1" applyAlignment="1" applyProtection="1">
      <alignment horizontal="left" wrapText="1"/>
      <protection locked="0"/>
    </xf>
    <xf numFmtId="14" fontId="5" fillId="3" borderId="5" xfId="0" applyNumberFormat="1" applyFont="1" applyFill="1" applyBorder="1" applyAlignment="1" applyProtection="1">
      <alignment horizontal="left" wrapText="1"/>
      <protection locked="0"/>
    </xf>
    <xf numFmtId="0" fontId="5" fillId="3" borderId="5" xfId="0" applyFont="1" applyFill="1" applyBorder="1" applyAlignment="1">
      <alignment horizontal="right" wrapText="1"/>
    </xf>
    <xf numFmtId="14" fontId="5" fillId="3" borderId="5" xfId="0" applyNumberFormat="1" applyFont="1" applyFill="1" applyBorder="1" applyAlignment="1">
      <alignment horizontal="left" wrapText="1"/>
    </xf>
    <xf numFmtId="14" fontId="5" fillId="0" borderId="5" xfId="0" applyNumberFormat="1" applyFont="1" applyBorder="1" applyAlignment="1">
      <alignment horizontal="left" wrapText="1"/>
    </xf>
    <xf numFmtId="166" fontId="5" fillId="0" borderId="5" xfId="0" applyNumberFormat="1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5" fillId="3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164" fontId="5" fillId="3" borderId="5" xfId="0" applyNumberFormat="1" applyFont="1" applyFill="1" applyBorder="1" applyAlignment="1">
      <alignment horizontal="left" wrapText="1"/>
    </xf>
    <xf numFmtId="166" fontId="5" fillId="3" borderId="5" xfId="0" applyNumberFormat="1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left" wrapText="1"/>
    </xf>
    <xf numFmtId="49" fontId="5" fillId="0" borderId="5" xfId="0" applyNumberFormat="1" applyFont="1" applyBorder="1" applyAlignment="1" applyProtection="1">
      <alignment wrapText="1"/>
      <protection locked="0"/>
    </xf>
    <xf numFmtId="0" fontId="7" fillId="0" borderId="5" xfId="0" applyFont="1" applyBorder="1" applyAlignment="1">
      <alignment horizontal="center" wrapText="1"/>
    </xf>
    <xf numFmtId="0" fontId="7" fillId="3" borderId="5" xfId="0" applyFont="1" applyFill="1" applyBorder="1" applyAlignment="1">
      <alignment wrapText="1"/>
    </xf>
    <xf numFmtId="0" fontId="8" fillId="0" borderId="5" xfId="0" applyFont="1" applyBorder="1" applyAlignment="1">
      <alignment wrapText="1"/>
    </xf>
    <xf numFmtId="0" fontId="3" fillId="3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wrapText="1"/>
      <protection locked="0"/>
    </xf>
    <xf numFmtId="164" fontId="5" fillId="3" borderId="5" xfId="0" applyNumberFormat="1" applyFont="1" applyFill="1" applyBorder="1" applyAlignment="1" applyProtection="1">
      <alignment horizontal="right" wrapText="1"/>
      <protection locked="0"/>
    </xf>
    <xf numFmtId="0" fontId="5" fillId="0" borderId="5" xfId="0" applyFont="1" applyBorder="1" applyAlignment="1">
      <alignment horizont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wrapText="1"/>
    </xf>
    <xf numFmtId="0" fontId="7" fillId="3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9" fillId="3" borderId="5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0" fontId="5" fillId="0" borderId="5" xfId="0" applyFont="1" applyBorder="1" applyAlignment="1">
      <alignment vertical="center" wrapText="1"/>
    </xf>
    <xf numFmtId="49" fontId="3" fillId="3" borderId="5" xfId="0" applyNumberFormat="1" applyFont="1" applyFill="1" applyBorder="1" applyAlignment="1" applyProtection="1">
      <alignment horizontal="left" wrapText="1"/>
      <protection locked="0"/>
    </xf>
    <xf numFmtId="49" fontId="5" fillId="0" borderId="5" xfId="0" applyNumberFormat="1" applyFont="1" applyBorder="1" applyAlignment="1">
      <alignment vertical="center" wrapText="1"/>
    </xf>
    <xf numFmtId="49" fontId="5" fillId="0" borderId="5" xfId="0" applyNumberFormat="1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wrapText="1"/>
    </xf>
    <xf numFmtId="164" fontId="5" fillId="3" borderId="5" xfId="0" applyNumberFormat="1" applyFont="1" applyFill="1" applyBorder="1" applyAlignment="1">
      <alignment horizontal="right" wrapText="1"/>
    </xf>
    <xf numFmtId="0" fontId="7" fillId="0" borderId="5" xfId="0" applyFont="1" applyBorder="1" applyAlignment="1">
      <alignment horizontal="left" vertical="center" wrapText="1"/>
    </xf>
    <xf numFmtId="49" fontId="3" fillId="3" borderId="5" xfId="0" applyNumberFormat="1" applyFont="1" applyFill="1" applyBorder="1" applyAlignment="1" applyProtection="1">
      <alignment wrapText="1"/>
      <protection locked="0"/>
    </xf>
    <xf numFmtId="0" fontId="5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6" borderId="5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wrapText="1"/>
    </xf>
    <xf numFmtId="14" fontId="5" fillId="6" borderId="5" xfId="0" applyNumberFormat="1" applyFont="1" applyFill="1" applyBorder="1" applyAlignment="1" applyProtection="1">
      <alignment horizontal="left" wrapText="1"/>
      <protection locked="0"/>
    </xf>
    <xf numFmtId="0" fontId="5" fillId="6" borderId="5" xfId="0" applyFont="1" applyFill="1" applyBorder="1" applyAlignment="1">
      <alignment wrapText="1"/>
    </xf>
    <xf numFmtId="0" fontId="3" fillId="6" borderId="5" xfId="0" applyFont="1" applyFill="1" applyBorder="1" applyAlignment="1">
      <alignment wrapText="1"/>
    </xf>
    <xf numFmtId="164" fontId="12" fillId="6" borderId="5" xfId="0" applyNumberFormat="1" applyFont="1" applyFill="1" applyBorder="1" applyAlignment="1" applyProtection="1">
      <alignment horizontal="right" wrapText="1"/>
      <protection locked="0"/>
    </xf>
    <xf numFmtId="0" fontId="2" fillId="6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left" wrapText="1"/>
    </xf>
    <xf numFmtId="165" fontId="5" fillId="3" borderId="6" xfId="0" applyNumberFormat="1" applyFont="1" applyFill="1" applyBorder="1" applyAlignment="1" applyProtection="1">
      <alignment horizontal="left" wrapText="1"/>
      <protection locked="0"/>
    </xf>
    <xf numFmtId="0" fontId="5" fillId="3" borderId="6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6" xfId="0" applyFont="1" applyFill="1" applyBorder="1" applyAlignment="1">
      <alignment wrapText="1"/>
    </xf>
    <xf numFmtId="164" fontId="5" fillId="3" borderId="7" xfId="0" applyNumberFormat="1" applyFont="1" applyFill="1" applyBorder="1" applyAlignment="1" applyProtection="1">
      <alignment horizontal="right" wrapText="1"/>
      <protection locked="0"/>
    </xf>
    <xf numFmtId="0" fontId="2" fillId="3" borderId="6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164" fontId="3" fillId="3" borderId="10" xfId="0" applyNumberFormat="1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164" fontId="5" fillId="3" borderId="10" xfId="0" applyNumberFormat="1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Alignment="1">
      <alignment wrapText="1"/>
    </xf>
    <xf numFmtId="49" fontId="5" fillId="3" borderId="5" xfId="0" applyNumberFormat="1" applyFont="1" applyFill="1" applyBorder="1" applyAlignment="1" applyProtection="1">
      <alignment wrapText="1"/>
      <protection locked="0"/>
    </xf>
    <xf numFmtId="0" fontId="5" fillId="3" borderId="8" xfId="0" applyFont="1" applyFill="1" applyBorder="1" applyAlignment="1">
      <alignment wrapText="1"/>
    </xf>
    <xf numFmtId="164" fontId="5" fillId="3" borderId="11" xfId="0" applyNumberFormat="1" applyFont="1" applyFill="1" applyBorder="1" applyAlignment="1">
      <alignment wrapText="1"/>
    </xf>
    <xf numFmtId="164" fontId="3" fillId="3" borderId="11" xfId="0" applyNumberFormat="1" applyFont="1" applyFill="1" applyBorder="1" applyAlignment="1">
      <alignment wrapText="1"/>
    </xf>
    <xf numFmtId="0" fontId="7" fillId="0" borderId="0" xfId="0" applyFont="1" applyAlignment="1" applyProtection="1">
      <alignment wrapText="1"/>
      <protection locked="0"/>
    </xf>
    <xf numFmtId="166" fontId="5" fillId="0" borderId="5" xfId="0" applyNumberFormat="1" applyFont="1" applyBorder="1" applyAlignment="1">
      <alignment horizontal="left" wrapText="1"/>
    </xf>
    <xf numFmtId="0" fontId="5" fillId="3" borderId="1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7" borderId="4" xfId="0" applyFont="1" applyFill="1" applyBorder="1" applyAlignment="1">
      <alignment wrapText="1"/>
    </xf>
    <xf numFmtId="0" fontId="3" fillId="7" borderId="13" xfId="0" applyFont="1" applyFill="1" applyBorder="1" applyAlignment="1">
      <alignment wrapText="1"/>
    </xf>
    <xf numFmtId="49" fontId="3" fillId="0" borderId="5" xfId="0" applyNumberFormat="1" applyFont="1" applyBorder="1" applyAlignment="1" applyProtection="1">
      <alignment wrapText="1"/>
      <protection locked="0"/>
    </xf>
    <xf numFmtId="0" fontId="3" fillId="7" borderId="13" xfId="0" applyFont="1" applyFill="1" applyBorder="1" applyAlignment="1">
      <alignment wrapText="1"/>
    </xf>
    <xf numFmtId="0" fontId="3" fillId="8" borderId="4" xfId="0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14" fontId="3" fillId="3" borderId="5" xfId="0" applyNumberFormat="1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164" fontId="1" fillId="3" borderId="5" xfId="0" applyNumberFormat="1" applyFont="1" applyFill="1" applyBorder="1" applyAlignment="1">
      <alignment wrapText="1"/>
    </xf>
    <xf numFmtId="0" fontId="8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401A1-5C6F-4706-B244-6673F847FEC5}">
  <sheetPr>
    <pageSetUpPr fitToPage="1"/>
  </sheetPr>
  <dimension ref="A1:X512"/>
  <sheetViews>
    <sheetView tabSelected="1" zoomScale="70" zoomScaleNormal="70" workbookViewId="0">
      <pane ySplit="2" topLeftCell="A3" activePane="bottomLeft" state="frozen"/>
      <selection activeCell="C1" sqref="C1"/>
      <selection pane="bottomLeft" activeCell="G13" sqref="G13"/>
    </sheetView>
  </sheetViews>
  <sheetFormatPr defaultColWidth="0" defaultRowHeight="31" customHeight="1" zeroHeight="1" x14ac:dyDescent="0.35"/>
  <cols>
    <col min="1" max="1" width="7.453125" style="42" hidden="1" customWidth="1"/>
    <col min="2" max="2" width="10.81640625" style="42" hidden="1" customWidth="1"/>
    <col min="3" max="3" width="10" style="42" hidden="1" customWidth="1"/>
    <col min="4" max="4" width="12.08984375" style="49" customWidth="1"/>
    <col min="5" max="5" width="12.1796875" style="42" customWidth="1"/>
    <col min="6" max="6" width="19.7265625" style="44" customWidth="1"/>
    <col min="7" max="7" width="37.7265625" style="42" customWidth="1"/>
    <col min="8" max="8" width="39.1796875" style="42" customWidth="1"/>
    <col min="9" max="9" width="37.81640625" style="42" customWidth="1"/>
    <col min="10" max="10" width="12" style="45" bestFit="1" customWidth="1"/>
    <col min="11" max="11" width="33.453125" style="44" hidden="1" customWidth="1"/>
    <col min="12" max="12" width="12.453125" style="17" hidden="1" customWidth="1"/>
    <col min="13" max="13" width="21.6328125" style="17" hidden="1" customWidth="1"/>
    <col min="14" max="24" width="0" style="17" hidden="1" customWidth="1"/>
    <col min="25" max="16384" width="9.1796875" style="42" hidden="1"/>
  </cols>
  <sheetData>
    <row r="1" spans="1:24" s="10" customFormat="1" ht="31" customHeight="1" x14ac:dyDescent="0.4">
      <c r="A1" s="1" t="s">
        <v>0</v>
      </c>
      <c r="B1" s="2"/>
      <c r="C1" s="3"/>
      <c r="D1" s="4" t="s">
        <v>1</v>
      </c>
      <c r="E1" s="5"/>
      <c r="F1" s="5"/>
      <c r="G1" s="5"/>
      <c r="H1" s="5"/>
      <c r="I1" s="5"/>
      <c r="J1" s="6"/>
      <c r="K1" s="1" t="s">
        <v>0</v>
      </c>
      <c r="L1" s="7"/>
      <c r="M1" s="8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s="16" customFormat="1" ht="31" customHeight="1" x14ac:dyDescent="0.35">
      <c r="A2" s="11" t="s">
        <v>2</v>
      </c>
      <c r="B2" s="11" t="s">
        <v>3</v>
      </c>
      <c r="C2" s="11" t="s">
        <v>4</v>
      </c>
      <c r="D2" s="12" t="s">
        <v>5</v>
      </c>
      <c r="E2" s="11" t="s">
        <v>6</v>
      </c>
      <c r="F2" s="13" t="s">
        <v>7</v>
      </c>
      <c r="G2" s="11" t="s">
        <v>8</v>
      </c>
      <c r="H2" s="11" t="s">
        <v>9</v>
      </c>
      <c r="I2" s="11" t="s">
        <v>10</v>
      </c>
      <c r="J2" s="14" t="s">
        <v>11</v>
      </c>
      <c r="K2" s="13" t="s">
        <v>12</v>
      </c>
      <c r="L2" s="11" t="s">
        <v>13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s="17" customFormat="1" ht="31" customHeight="1" x14ac:dyDescent="0.35">
      <c r="A3" s="17" t="s">
        <v>14</v>
      </c>
      <c r="B3" s="17" t="s">
        <v>15</v>
      </c>
      <c r="C3" s="17" t="s">
        <v>16</v>
      </c>
      <c r="D3" s="18">
        <v>45407</v>
      </c>
      <c r="E3" s="19" t="s">
        <v>17</v>
      </c>
      <c r="F3" s="20" t="s">
        <v>18</v>
      </c>
      <c r="G3" s="20" t="s">
        <v>19</v>
      </c>
      <c r="H3" s="21" t="s">
        <v>20</v>
      </c>
      <c r="I3" s="20" t="s">
        <v>21</v>
      </c>
      <c r="J3" s="22">
        <v>950</v>
      </c>
      <c r="K3" s="23"/>
      <c r="L3" s="17" t="s">
        <v>22</v>
      </c>
    </row>
    <row r="4" spans="1:24" s="17" customFormat="1" ht="31" customHeight="1" x14ac:dyDescent="0.35">
      <c r="A4" s="17" t="s">
        <v>14</v>
      </c>
      <c r="B4" s="17" t="s">
        <v>15</v>
      </c>
      <c r="C4" s="17" t="s">
        <v>23</v>
      </c>
      <c r="D4" s="18">
        <v>45407</v>
      </c>
      <c r="E4" s="19" t="s">
        <v>17</v>
      </c>
      <c r="F4" s="20" t="s">
        <v>18</v>
      </c>
      <c r="G4" s="20" t="s">
        <v>24</v>
      </c>
      <c r="H4" s="21" t="s">
        <v>20</v>
      </c>
      <c r="I4" s="20" t="s">
        <v>25</v>
      </c>
      <c r="J4" s="22">
        <v>245</v>
      </c>
      <c r="K4" s="23"/>
      <c r="L4" s="17" t="s">
        <v>26</v>
      </c>
    </row>
    <row r="5" spans="1:24" s="17" customFormat="1" ht="31" customHeight="1" x14ac:dyDescent="0.35">
      <c r="A5" s="17" t="s">
        <v>14</v>
      </c>
      <c r="B5" s="17" t="s">
        <v>15</v>
      </c>
      <c r="C5" s="17" t="s">
        <v>23</v>
      </c>
      <c r="D5" s="18">
        <v>45411</v>
      </c>
      <c r="E5" s="19" t="s">
        <v>17</v>
      </c>
      <c r="F5" s="20" t="s">
        <v>18</v>
      </c>
      <c r="G5" s="20" t="s">
        <v>27</v>
      </c>
      <c r="H5" s="21" t="s">
        <v>20</v>
      </c>
      <c r="I5" s="20" t="s">
        <v>21</v>
      </c>
      <c r="J5" s="22">
        <v>1000</v>
      </c>
      <c r="K5" s="23"/>
      <c r="L5" s="17" t="s">
        <v>26</v>
      </c>
    </row>
    <row r="6" spans="1:24" s="17" customFormat="1" ht="31" customHeight="1" x14ac:dyDescent="0.35">
      <c r="A6" s="17" t="s">
        <v>14</v>
      </c>
      <c r="B6" s="17" t="s">
        <v>15</v>
      </c>
      <c r="C6" s="17" t="s">
        <v>16</v>
      </c>
      <c r="D6" s="18">
        <v>45443</v>
      </c>
      <c r="E6" s="19" t="s">
        <v>17</v>
      </c>
      <c r="F6" s="20" t="s">
        <v>18</v>
      </c>
      <c r="G6" s="20" t="s">
        <v>28</v>
      </c>
      <c r="H6" s="21" t="s">
        <v>20</v>
      </c>
      <c r="I6" s="20" t="s">
        <v>29</v>
      </c>
      <c r="J6" s="24">
        <v>1000</v>
      </c>
      <c r="K6" s="23"/>
      <c r="L6" s="17" t="s">
        <v>22</v>
      </c>
    </row>
    <row r="7" spans="1:24" s="26" customFormat="1" ht="31" customHeight="1" x14ac:dyDescent="0.35">
      <c r="A7" s="17" t="s">
        <v>14</v>
      </c>
      <c r="B7" s="17" t="s">
        <v>15</v>
      </c>
      <c r="C7" s="17" t="s">
        <v>30</v>
      </c>
      <c r="D7" s="18">
        <v>45443</v>
      </c>
      <c r="E7" s="19" t="s">
        <v>17</v>
      </c>
      <c r="F7" s="20" t="s">
        <v>18</v>
      </c>
      <c r="G7" s="20" t="s">
        <v>31</v>
      </c>
      <c r="H7" s="21" t="s">
        <v>20</v>
      </c>
      <c r="I7" s="20" t="s">
        <v>29</v>
      </c>
      <c r="J7" s="24">
        <v>1110</v>
      </c>
      <c r="K7" s="23"/>
      <c r="L7" s="17" t="s">
        <v>32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1:24" s="28" customFormat="1" ht="31" customHeight="1" x14ac:dyDescent="0.35">
      <c r="A8" s="17" t="s">
        <v>14</v>
      </c>
      <c r="B8" s="17" t="s">
        <v>15</v>
      </c>
      <c r="C8" s="17" t="s">
        <v>16</v>
      </c>
      <c r="D8" s="27">
        <v>45464</v>
      </c>
      <c r="E8" s="19" t="s">
        <v>17</v>
      </c>
      <c r="F8" s="20" t="s">
        <v>18</v>
      </c>
      <c r="G8" s="20" t="s">
        <v>33</v>
      </c>
      <c r="H8" s="21" t="s">
        <v>20</v>
      </c>
      <c r="I8" s="20" t="s">
        <v>21</v>
      </c>
      <c r="J8" s="24">
        <v>440</v>
      </c>
      <c r="K8" s="23"/>
      <c r="L8" s="17" t="s">
        <v>22</v>
      </c>
    </row>
    <row r="9" spans="1:24" s="28" customFormat="1" ht="31" customHeight="1" x14ac:dyDescent="0.35">
      <c r="A9" s="17" t="s">
        <v>14</v>
      </c>
      <c r="B9" s="17" t="s">
        <v>15</v>
      </c>
      <c r="C9" s="17" t="s">
        <v>16</v>
      </c>
      <c r="D9" s="27">
        <v>45464</v>
      </c>
      <c r="E9" s="19" t="s">
        <v>17</v>
      </c>
      <c r="F9" s="20" t="s">
        <v>18</v>
      </c>
      <c r="G9" s="29" t="s">
        <v>34</v>
      </c>
      <c r="H9" s="30" t="s">
        <v>20</v>
      </c>
      <c r="I9" s="29" t="s">
        <v>35</v>
      </c>
      <c r="J9" s="31">
        <v>4038</v>
      </c>
      <c r="K9" s="23" t="s">
        <v>36</v>
      </c>
      <c r="L9" s="17" t="s">
        <v>22</v>
      </c>
    </row>
    <row r="10" spans="1:24" s="34" customFormat="1" ht="31" customHeight="1" x14ac:dyDescent="0.35">
      <c r="A10" s="17" t="s">
        <v>14</v>
      </c>
      <c r="B10" s="17" t="s">
        <v>15</v>
      </c>
      <c r="C10" s="17" t="s">
        <v>16</v>
      </c>
      <c r="D10" s="27">
        <v>45464</v>
      </c>
      <c r="E10" s="19" t="s">
        <v>17</v>
      </c>
      <c r="F10" s="20" t="s">
        <v>18</v>
      </c>
      <c r="G10" s="20" t="s">
        <v>37</v>
      </c>
      <c r="H10" s="32" t="s">
        <v>20</v>
      </c>
      <c r="I10" s="20" t="s">
        <v>21</v>
      </c>
      <c r="J10" s="24">
        <v>1000</v>
      </c>
      <c r="K10" s="33"/>
      <c r="L10" s="17" t="s">
        <v>22</v>
      </c>
    </row>
    <row r="11" spans="1:24" s="34" customFormat="1" ht="31" customHeight="1" x14ac:dyDescent="0.35">
      <c r="A11" s="17" t="s">
        <v>14</v>
      </c>
      <c r="B11" s="17" t="s">
        <v>15</v>
      </c>
      <c r="C11" s="17" t="s">
        <v>38</v>
      </c>
      <c r="D11" s="27">
        <v>45464</v>
      </c>
      <c r="E11" s="19" t="s">
        <v>17</v>
      </c>
      <c r="F11" s="20" t="s">
        <v>18</v>
      </c>
      <c r="G11" s="20" t="s">
        <v>39</v>
      </c>
      <c r="H11" s="21" t="s">
        <v>20</v>
      </c>
      <c r="I11" s="20" t="s">
        <v>21</v>
      </c>
      <c r="J11" s="24">
        <v>990</v>
      </c>
      <c r="L11" s="28" t="s">
        <v>40</v>
      </c>
    </row>
    <row r="12" spans="1:24" s="34" customFormat="1" ht="31" customHeight="1" x14ac:dyDescent="0.35">
      <c r="A12" s="17" t="s">
        <v>14</v>
      </c>
      <c r="B12" s="17" t="s">
        <v>15</v>
      </c>
      <c r="C12" s="17" t="s">
        <v>41</v>
      </c>
      <c r="D12" s="27">
        <v>45502</v>
      </c>
      <c r="E12" s="19" t="s">
        <v>17</v>
      </c>
      <c r="F12" s="20" t="s">
        <v>18</v>
      </c>
      <c r="G12" s="20" t="s">
        <v>42</v>
      </c>
      <c r="H12" s="21" t="s">
        <v>43</v>
      </c>
      <c r="I12" s="20" t="s">
        <v>21</v>
      </c>
      <c r="J12" s="24">
        <v>1000</v>
      </c>
      <c r="K12" s="34" t="s">
        <v>44</v>
      </c>
      <c r="L12" s="17" t="s">
        <v>45</v>
      </c>
    </row>
    <row r="13" spans="1:24" s="34" customFormat="1" ht="31" customHeight="1" x14ac:dyDescent="0.35">
      <c r="A13" s="17" t="s">
        <v>14</v>
      </c>
      <c r="B13" s="17" t="s">
        <v>15</v>
      </c>
      <c r="C13" s="17" t="s">
        <v>38</v>
      </c>
      <c r="D13" s="27">
        <v>45502</v>
      </c>
      <c r="E13" s="19" t="s">
        <v>17</v>
      </c>
      <c r="F13" s="20" t="s">
        <v>18</v>
      </c>
      <c r="G13" s="20" t="s">
        <v>46</v>
      </c>
      <c r="H13" s="21" t="s">
        <v>20</v>
      </c>
      <c r="I13" s="20" t="s">
        <v>21</v>
      </c>
      <c r="J13" s="24">
        <v>699</v>
      </c>
      <c r="L13" s="28" t="s">
        <v>40</v>
      </c>
    </row>
    <row r="14" spans="1:24" s="34" customFormat="1" ht="31" customHeight="1" x14ac:dyDescent="0.35">
      <c r="A14" s="17" t="s">
        <v>14</v>
      </c>
      <c r="B14" s="17" t="s">
        <v>15</v>
      </c>
      <c r="C14" s="17" t="s">
        <v>30</v>
      </c>
      <c r="D14" s="27">
        <v>45546</v>
      </c>
      <c r="E14" s="19" t="s">
        <v>17</v>
      </c>
      <c r="F14" s="20" t="s">
        <v>18</v>
      </c>
      <c r="G14" s="20" t="s">
        <v>47</v>
      </c>
      <c r="H14" s="21" t="s">
        <v>20</v>
      </c>
      <c r="I14" s="20" t="s">
        <v>21</v>
      </c>
      <c r="J14" s="24">
        <v>574</v>
      </c>
      <c r="L14" s="17" t="s">
        <v>32</v>
      </c>
    </row>
    <row r="15" spans="1:24" s="34" customFormat="1" ht="31" customHeight="1" x14ac:dyDescent="0.35">
      <c r="A15" s="17" t="s">
        <v>14</v>
      </c>
      <c r="B15" s="17" t="s">
        <v>15</v>
      </c>
      <c r="C15" s="17" t="s">
        <v>30</v>
      </c>
      <c r="D15" s="27">
        <v>45546</v>
      </c>
      <c r="E15" s="19" t="s">
        <v>17</v>
      </c>
      <c r="F15" s="20" t="s">
        <v>18</v>
      </c>
      <c r="G15" s="20" t="s">
        <v>48</v>
      </c>
      <c r="H15" s="21" t="s">
        <v>20</v>
      </c>
      <c r="I15" s="20" t="s">
        <v>49</v>
      </c>
      <c r="J15" s="24">
        <v>900</v>
      </c>
      <c r="L15" s="17" t="s">
        <v>32</v>
      </c>
    </row>
    <row r="16" spans="1:24" s="34" customFormat="1" ht="31" customHeight="1" x14ac:dyDescent="0.35">
      <c r="A16" s="17" t="s">
        <v>14</v>
      </c>
      <c r="B16" s="17" t="s">
        <v>15</v>
      </c>
      <c r="C16" s="17" t="s">
        <v>38</v>
      </c>
      <c r="D16" s="27">
        <v>45558</v>
      </c>
      <c r="E16" s="19" t="s">
        <v>17</v>
      </c>
      <c r="F16" s="20" t="s">
        <v>18</v>
      </c>
      <c r="G16" s="20" t="s">
        <v>50</v>
      </c>
      <c r="H16" s="21" t="s">
        <v>20</v>
      </c>
      <c r="I16" s="20" t="s">
        <v>49</v>
      </c>
      <c r="J16" s="24">
        <v>1000</v>
      </c>
      <c r="L16" s="17" t="s">
        <v>40</v>
      </c>
    </row>
    <row r="17" spans="1:24" s="23" customFormat="1" ht="31" customHeight="1" x14ac:dyDescent="0.35">
      <c r="A17" s="17" t="s">
        <v>14</v>
      </c>
      <c r="B17" s="17" t="s">
        <v>15</v>
      </c>
      <c r="C17" s="17" t="s">
        <v>38</v>
      </c>
      <c r="D17" s="27">
        <v>45558</v>
      </c>
      <c r="E17" s="19" t="s">
        <v>17</v>
      </c>
      <c r="F17" s="20" t="s">
        <v>18</v>
      </c>
      <c r="G17" s="20" t="s">
        <v>51</v>
      </c>
      <c r="H17" s="21" t="s">
        <v>20</v>
      </c>
      <c r="I17" s="20" t="s">
        <v>49</v>
      </c>
      <c r="J17" s="24">
        <v>1000</v>
      </c>
      <c r="K17" s="34"/>
      <c r="L17" s="28" t="s">
        <v>40</v>
      </c>
    </row>
    <row r="18" spans="1:24" s="23" customFormat="1" ht="31" customHeight="1" x14ac:dyDescent="0.35">
      <c r="A18" s="17" t="s">
        <v>14</v>
      </c>
      <c r="B18" s="17" t="s">
        <v>15</v>
      </c>
      <c r="C18" s="17" t="s">
        <v>41</v>
      </c>
      <c r="D18" s="27">
        <v>45565</v>
      </c>
      <c r="E18" s="19" t="s">
        <v>17</v>
      </c>
      <c r="F18" s="20" t="s">
        <v>18</v>
      </c>
      <c r="G18" s="20" t="s">
        <v>52</v>
      </c>
      <c r="H18" s="21" t="s">
        <v>20</v>
      </c>
      <c r="I18" s="20" t="s">
        <v>21</v>
      </c>
      <c r="J18" s="24">
        <v>1125</v>
      </c>
      <c r="K18" s="34" t="s">
        <v>44</v>
      </c>
      <c r="L18" s="17" t="s">
        <v>45</v>
      </c>
    </row>
    <row r="19" spans="1:24" s="34" customFormat="1" ht="31" customHeight="1" x14ac:dyDescent="0.35">
      <c r="A19" s="17" t="s">
        <v>14</v>
      </c>
      <c r="B19" s="17" t="s">
        <v>15</v>
      </c>
      <c r="C19" s="17" t="s">
        <v>38</v>
      </c>
      <c r="D19" s="27">
        <v>45581</v>
      </c>
      <c r="E19" s="19" t="s">
        <v>17</v>
      </c>
      <c r="F19" s="20" t="s">
        <v>18</v>
      </c>
      <c r="G19" s="20" t="s">
        <v>53</v>
      </c>
      <c r="H19" s="21" t="s">
        <v>20</v>
      </c>
      <c r="I19" s="29" t="s">
        <v>49</v>
      </c>
      <c r="J19" s="24">
        <v>840</v>
      </c>
      <c r="L19" s="28" t="s">
        <v>40</v>
      </c>
    </row>
    <row r="20" spans="1:24" s="34" customFormat="1" ht="31" customHeight="1" x14ac:dyDescent="0.35">
      <c r="A20" s="17" t="s">
        <v>14</v>
      </c>
      <c r="B20" s="17" t="s">
        <v>15</v>
      </c>
      <c r="C20" s="17" t="s">
        <v>38</v>
      </c>
      <c r="D20" s="27">
        <v>45581</v>
      </c>
      <c r="E20" s="19" t="s">
        <v>17</v>
      </c>
      <c r="F20" s="20" t="s">
        <v>18</v>
      </c>
      <c r="G20" s="20" t="s">
        <v>54</v>
      </c>
      <c r="H20" s="21" t="s">
        <v>20</v>
      </c>
      <c r="I20" s="29" t="s">
        <v>35</v>
      </c>
      <c r="J20" s="24">
        <v>406</v>
      </c>
      <c r="L20" s="28" t="s">
        <v>40</v>
      </c>
    </row>
    <row r="21" spans="1:24" s="28" customFormat="1" ht="31" customHeight="1" x14ac:dyDescent="0.35">
      <c r="A21" s="17" t="s">
        <v>14</v>
      </c>
      <c r="B21" s="17" t="s">
        <v>15</v>
      </c>
      <c r="C21" s="17" t="s">
        <v>16</v>
      </c>
      <c r="D21" s="27">
        <v>45589</v>
      </c>
      <c r="E21" s="19" t="s">
        <v>17</v>
      </c>
      <c r="F21" s="20" t="s">
        <v>18</v>
      </c>
      <c r="G21" s="20" t="s">
        <v>55</v>
      </c>
      <c r="H21" s="21" t="s">
        <v>56</v>
      </c>
      <c r="I21" s="20" t="s">
        <v>29</v>
      </c>
      <c r="J21" s="24">
        <v>970</v>
      </c>
      <c r="K21" s="34"/>
      <c r="L21" s="17" t="s">
        <v>22</v>
      </c>
    </row>
    <row r="22" spans="1:24" s="23" customFormat="1" ht="31" customHeight="1" x14ac:dyDescent="0.35">
      <c r="A22" s="17" t="s">
        <v>14</v>
      </c>
      <c r="B22" s="17" t="s">
        <v>15</v>
      </c>
      <c r="C22" s="17" t="s">
        <v>57</v>
      </c>
      <c r="D22" s="27">
        <v>45589</v>
      </c>
      <c r="E22" s="19" t="s">
        <v>17</v>
      </c>
      <c r="F22" s="20" t="s">
        <v>18</v>
      </c>
      <c r="G22" s="20" t="s">
        <v>58</v>
      </c>
      <c r="H22" s="21" t="s">
        <v>59</v>
      </c>
      <c r="I22" s="29" t="s">
        <v>35</v>
      </c>
      <c r="J22" s="24">
        <v>1400</v>
      </c>
      <c r="K22" s="34" t="s">
        <v>36</v>
      </c>
      <c r="L22" s="34" t="s">
        <v>60</v>
      </c>
    </row>
    <row r="23" spans="1:24" s="34" customFormat="1" ht="31" customHeight="1" x14ac:dyDescent="0.35">
      <c r="A23" s="17" t="s">
        <v>14</v>
      </c>
      <c r="B23" s="17" t="s">
        <v>15</v>
      </c>
      <c r="C23" s="17" t="s">
        <v>23</v>
      </c>
      <c r="D23" s="27">
        <v>45597</v>
      </c>
      <c r="E23" s="19" t="s">
        <v>17</v>
      </c>
      <c r="F23" s="20" t="s">
        <v>18</v>
      </c>
      <c r="G23" s="20" t="s">
        <v>61</v>
      </c>
      <c r="H23" s="21" t="s">
        <v>20</v>
      </c>
      <c r="I23" s="20" t="s">
        <v>29</v>
      </c>
      <c r="J23" s="24">
        <v>951</v>
      </c>
      <c r="L23" s="17" t="s">
        <v>26</v>
      </c>
    </row>
    <row r="24" spans="1:24" s="34" customFormat="1" ht="31" customHeight="1" x14ac:dyDescent="0.35">
      <c r="A24" s="17" t="s">
        <v>14</v>
      </c>
      <c r="B24" s="17" t="s">
        <v>15</v>
      </c>
      <c r="C24" s="17" t="s">
        <v>23</v>
      </c>
      <c r="D24" s="27">
        <v>45597</v>
      </c>
      <c r="E24" s="19" t="s">
        <v>17</v>
      </c>
      <c r="F24" s="20" t="s">
        <v>18</v>
      </c>
      <c r="G24" s="20" t="s">
        <v>62</v>
      </c>
      <c r="H24" s="21" t="s">
        <v>20</v>
      </c>
      <c r="I24" s="29" t="s">
        <v>35</v>
      </c>
      <c r="J24" s="24">
        <v>634</v>
      </c>
      <c r="L24" s="17" t="s">
        <v>26</v>
      </c>
    </row>
    <row r="25" spans="1:24" s="17" customFormat="1" ht="31" customHeight="1" x14ac:dyDescent="0.35">
      <c r="A25" s="17" t="s">
        <v>14</v>
      </c>
      <c r="B25" s="17" t="s">
        <v>15</v>
      </c>
      <c r="C25" s="17" t="s">
        <v>41</v>
      </c>
      <c r="D25" s="27">
        <v>45604</v>
      </c>
      <c r="E25" s="19" t="s">
        <v>17</v>
      </c>
      <c r="F25" s="20" t="s">
        <v>18</v>
      </c>
      <c r="G25" s="20" t="s">
        <v>63</v>
      </c>
      <c r="H25" s="21" t="s">
        <v>64</v>
      </c>
      <c r="I25" s="29" t="s">
        <v>35</v>
      </c>
      <c r="J25" s="24">
        <v>1149</v>
      </c>
      <c r="K25" s="34" t="s">
        <v>44</v>
      </c>
      <c r="L25" s="17" t="s">
        <v>45</v>
      </c>
    </row>
    <row r="26" spans="1:24" s="35" customFormat="1" ht="31" customHeight="1" x14ac:dyDescent="0.35">
      <c r="A26" s="17" t="s">
        <v>14</v>
      </c>
      <c r="B26" s="17" t="s">
        <v>15</v>
      </c>
      <c r="C26" s="17" t="s">
        <v>16</v>
      </c>
      <c r="D26" s="27">
        <v>45604</v>
      </c>
      <c r="E26" s="19" t="s">
        <v>17</v>
      </c>
      <c r="F26" s="20" t="s">
        <v>18</v>
      </c>
      <c r="G26" s="20" t="s">
        <v>65</v>
      </c>
      <c r="H26" s="21" t="s">
        <v>20</v>
      </c>
      <c r="I26" s="29" t="s">
        <v>21</v>
      </c>
      <c r="J26" s="24">
        <v>500</v>
      </c>
      <c r="K26" s="34"/>
      <c r="L26" s="17" t="s">
        <v>22</v>
      </c>
    </row>
    <row r="27" spans="1:24" s="33" customFormat="1" ht="31" customHeight="1" x14ac:dyDescent="0.35">
      <c r="A27" s="17" t="s">
        <v>14</v>
      </c>
      <c r="B27" s="17" t="s">
        <v>15</v>
      </c>
      <c r="C27" s="17" t="s">
        <v>38</v>
      </c>
      <c r="D27" s="27">
        <v>45604</v>
      </c>
      <c r="E27" s="19" t="s">
        <v>17</v>
      </c>
      <c r="F27" s="20" t="s">
        <v>18</v>
      </c>
      <c r="G27" s="20" t="s">
        <v>66</v>
      </c>
      <c r="H27" s="21" t="s">
        <v>67</v>
      </c>
      <c r="I27" s="29" t="s">
        <v>35</v>
      </c>
      <c r="J27" s="24">
        <v>772</v>
      </c>
      <c r="K27" s="34"/>
      <c r="L27" s="28" t="s">
        <v>40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4" s="23" customFormat="1" ht="31" customHeight="1" x14ac:dyDescent="0.35">
      <c r="A28" s="17" t="s">
        <v>14</v>
      </c>
      <c r="B28" s="17" t="s">
        <v>15</v>
      </c>
      <c r="C28" s="17" t="s">
        <v>30</v>
      </c>
      <c r="D28" s="27">
        <v>45607</v>
      </c>
      <c r="E28" s="19" t="s">
        <v>17</v>
      </c>
      <c r="F28" s="20" t="s">
        <v>18</v>
      </c>
      <c r="G28" s="20" t="s">
        <v>68</v>
      </c>
      <c r="H28" s="32" t="s">
        <v>69</v>
      </c>
      <c r="I28" s="20" t="s">
        <v>29</v>
      </c>
      <c r="J28" s="24">
        <v>1307</v>
      </c>
      <c r="K28" s="34"/>
      <c r="L28" s="17" t="s">
        <v>32</v>
      </c>
    </row>
    <row r="29" spans="1:24" s="23" customFormat="1" ht="31" customHeight="1" x14ac:dyDescent="0.35">
      <c r="A29" s="17" t="s">
        <v>14</v>
      </c>
      <c r="B29" s="17" t="s">
        <v>15</v>
      </c>
      <c r="C29" s="17" t="s">
        <v>30</v>
      </c>
      <c r="D29" s="27">
        <v>45607</v>
      </c>
      <c r="E29" s="19" t="s">
        <v>17</v>
      </c>
      <c r="F29" s="20" t="s">
        <v>18</v>
      </c>
      <c r="G29" s="20" t="s">
        <v>70</v>
      </c>
      <c r="H29" s="32" t="s">
        <v>71</v>
      </c>
      <c r="I29" s="20" t="s">
        <v>29</v>
      </c>
      <c r="J29" s="24">
        <v>1000</v>
      </c>
      <c r="K29" s="34"/>
      <c r="L29" s="17" t="s">
        <v>32</v>
      </c>
    </row>
    <row r="30" spans="1:24" s="34" customFormat="1" ht="31" customHeight="1" x14ac:dyDescent="0.35">
      <c r="A30" s="17" t="s">
        <v>14</v>
      </c>
      <c r="B30" s="17" t="s">
        <v>15</v>
      </c>
      <c r="C30" s="17" t="s">
        <v>30</v>
      </c>
      <c r="D30" s="27">
        <v>45607</v>
      </c>
      <c r="E30" s="19" t="s">
        <v>17</v>
      </c>
      <c r="F30" s="20" t="s">
        <v>18</v>
      </c>
      <c r="G30" s="20" t="s">
        <v>72</v>
      </c>
      <c r="H30" s="21" t="s">
        <v>73</v>
      </c>
      <c r="I30" s="20" t="s">
        <v>35</v>
      </c>
      <c r="J30" s="24">
        <v>1512</v>
      </c>
      <c r="K30" s="22"/>
      <c r="L30" s="17" t="s">
        <v>32</v>
      </c>
      <c r="N30" s="36"/>
      <c r="U30" s="37"/>
    </row>
    <row r="31" spans="1:24" s="34" customFormat="1" ht="31" customHeight="1" x14ac:dyDescent="0.35">
      <c r="A31" s="17" t="s">
        <v>14</v>
      </c>
      <c r="B31" s="17" t="s">
        <v>15</v>
      </c>
      <c r="C31" s="17" t="s">
        <v>23</v>
      </c>
      <c r="D31" s="18">
        <v>45674</v>
      </c>
      <c r="E31" s="19" t="s">
        <v>17</v>
      </c>
      <c r="F31" s="20" t="s">
        <v>18</v>
      </c>
      <c r="G31" s="20" t="s">
        <v>74</v>
      </c>
      <c r="H31" s="21" t="s">
        <v>20</v>
      </c>
      <c r="I31" s="20" t="s">
        <v>21</v>
      </c>
      <c r="J31" s="24">
        <v>500</v>
      </c>
      <c r="L31" s="34" t="s">
        <v>26</v>
      </c>
      <c r="N31" s="36"/>
      <c r="U31" s="37"/>
    </row>
    <row r="32" spans="1:24" s="34" customFormat="1" ht="31" customHeight="1" x14ac:dyDescent="0.35">
      <c r="A32" s="17" t="s">
        <v>14</v>
      </c>
      <c r="B32" s="17" t="s">
        <v>15</v>
      </c>
      <c r="C32" s="17" t="s">
        <v>16</v>
      </c>
      <c r="D32" s="18">
        <v>45695</v>
      </c>
      <c r="E32" s="19" t="s">
        <v>17</v>
      </c>
      <c r="F32" s="20" t="s">
        <v>75</v>
      </c>
      <c r="G32" s="20" t="s">
        <v>76</v>
      </c>
      <c r="H32" s="21" t="s">
        <v>77</v>
      </c>
      <c r="I32" s="20" t="s">
        <v>49</v>
      </c>
      <c r="J32" s="24">
        <v>500</v>
      </c>
      <c r="K32" s="22"/>
      <c r="L32" s="23" t="s">
        <v>22</v>
      </c>
      <c r="N32" s="36"/>
      <c r="U32" s="37"/>
    </row>
    <row r="33" spans="1:23" s="34" customFormat="1" ht="31" customHeight="1" x14ac:dyDescent="0.35">
      <c r="A33" s="17" t="s">
        <v>14</v>
      </c>
      <c r="B33" s="17" t="s">
        <v>15</v>
      </c>
      <c r="C33" s="17" t="s">
        <v>38</v>
      </c>
      <c r="D33" s="18">
        <v>45698</v>
      </c>
      <c r="E33" s="19" t="s">
        <v>17</v>
      </c>
      <c r="F33" s="20" t="s">
        <v>75</v>
      </c>
      <c r="G33" s="20" t="s">
        <v>78</v>
      </c>
      <c r="H33" s="21" t="s">
        <v>20</v>
      </c>
      <c r="I33" s="20" t="s">
        <v>49</v>
      </c>
      <c r="J33" s="24">
        <v>717</v>
      </c>
      <c r="L33" s="34" t="s">
        <v>40</v>
      </c>
      <c r="N33" s="36"/>
      <c r="U33" s="37"/>
    </row>
    <row r="34" spans="1:23" s="34" customFormat="1" ht="31" customHeight="1" x14ac:dyDescent="0.35">
      <c r="A34" s="17" t="s">
        <v>14</v>
      </c>
      <c r="B34" s="17" t="s">
        <v>15</v>
      </c>
      <c r="C34" s="17" t="s">
        <v>16</v>
      </c>
      <c r="D34" s="27">
        <v>45723</v>
      </c>
      <c r="E34" s="28" t="s">
        <v>17</v>
      </c>
      <c r="F34" s="29" t="s">
        <v>75</v>
      </c>
      <c r="G34" s="29" t="s">
        <v>79</v>
      </c>
      <c r="H34" s="28" t="s">
        <v>20</v>
      </c>
      <c r="I34" s="29" t="s">
        <v>49</v>
      </c>
      <c r="J34" s="31">
        <v>530</v>
      </c>
      <c r="L34" s="28" t="s">
        <v>22</v>
      </c>
      <c r="N34" s="36"/>
      <c r="U34" s="37"/>
    </row>
    <row r="35" spans="1:23" s="34" customFormat="1" ht="31" customHeight="1" x14ac:dyDescent="0.35">
      <c r="A35" s="17" t="s">
        <v>14</v>
      </c>
      <c r="B35" s="17" t="s">
        <v>15</v>
      </c>
      <c r="C35" s="17" t="s">
        <v>23</v>
      </c>
      <c r="D35" s="27">
        <v>45727</v>
      </c>
      <c r="E35" s="28" t="s">
        <v>17</v>
      </c>
      <c r="F35" s="29" t="s">
        <v>75</v>
      </c>
      <c r="G35" s="29" t="s">
        <v>80</v>
      </c>
      <c r="H35" s="38" t="s">
        <v>20</v>
      </c>
      <c r="I35" s="29" t="s">
        <v>49</v>
      </c>
      <c r="J35" s="39">
        <v>597</v>
      </c>
      <c r="K35" s="39"/>
      <c r="L35" s="23" t="s">
        <v>26</v>
      </c>
      <c r="M35" s="36"/>
      <c r="N35" s="36"/>
      <c r="W35" s="36"/>
    </row>
    <row r="36" spans="1:23" s="34" customFormat="1" ht="31" customHeight="1" x14ac:dyDescent="0.35">
      <c r="A36" s="17" t="s">
        <v>14</v>
      </c>
      <c r="B36" s="17" t="s">
        <v>15</v>
      </c>
      <c r="C36" s="17" t="s">
        <v>23</v>
      </c>
      <c r="D36" s="27">
        <v>45727</v>
      </c>
      <c r="E36" s="28" t="s">
        <v>17</v>
      </c>
      <c r="F36" s="29" t="s">
        <v>75</v>
      </c>
      <c r="G36" s="29" t="s">
        <v>81</v>
      </c>
      <c r="H36" s="30" t="s">
        <v>20</v>
      </c>
      <c r="I36" s="29" t="s">
        <v>49</v>
      </c>
      <c r="J36" s="39">
        <v>1362</v>
      </c>
      <c r="K36" s="40"/>
      <c r="L36" s="34" t="s">
        <v>26</v>
      </c>
      <c r="M36" s="41"/>
      <c r="N36" s="36"/>
      <c r="O36" s="36"/>
      <c r="Q36" s="41"/>
      <c r="R36" s="41"/>
      <c r="S36" s="41"/>
      <c r="T36" s="41"/>
      <c r="U36" s="36"/>
      <c r="V36" s="36"/>
      <c r="W36" s="36"/>
    </row>
    <row r="37" spans="1:23" s="34" customFormat="1" ht="31" customHeight="1" x14ac:dyDescent="0.35">
      <c r="A37" s="42" t="s">
        <v>14</v>
      </c>
      <c r="B37" s="42" t="s">
        <v>82</v>
      </c>
      <c r="C37" s="17" t="s">
        <v>83</v>
      </c>
      <c r="D37" s="43">
        <v>45363</v>
      </c>
      <c r="E37" s="42" t="s">
        <v>17</v>
      </c>
      <c r="F37" s="44" t="s">
        <v>18</v>
      </c>
      <c r="G37" s="29" t="s">
        <v>84</v>
      </c>
      <c r="H37" s="17" t="s">
        <v>20</v>
      </c>
      <c r="I37" s="20" t="s">
        <v>35</v>
      </c>
      <c r="J37" s="45">
        <v>1850</v>
      </c>
      <c r="K37" s="46"/>
      <c r="L37" s="17" t="s">
        <v>85</v>
      </c>
      <c r="M37" s="41"/>
      <c r="N37" s="36"/>
      <c r="O37" s="36"/>
      <c r="Q37" s="41"/>
      <c r="R37" s="41"/>
      <c r="S37" s="41"/>
      <c r="T37" s="41"/>
      <c r="U37" s="36"/>
      <c r="V37" s="36"/>
      <c r="W37" s="36"/>
    </row>
    <row r="38" spans="1:23" s="34" customFormat="1" ht="31" customHeight="1" x14ac:dyDescent="0.35">
      <c r="A38" s="42" t="s">
        <v>14</v>
      </c>
      <c r="B38" s="42" t="s">
        <v>82</v>
      </c>
      <c r="C38" s="42" t="s">
        <v>86</v>
      </c>
      <c r="D38" s="43">
        <v>45370</v>
      </c>
      <c r="E38" s="42" t="s">
        <v>17</v>
      </c>
      <c r="F38" s="44" t="s">
        <v>18</v>
      </c>
      <c r="G38" s="29" t="s">
        <v>87</v>
      </c>
      <c r="H38" s="17" t="s">
        <v>88</v>
      </c>
      <c r="I38" s="20" t="s">
        <v>21</v>
      </c>
      <c r="J38" s="45">
        <v>912</v>
      </c>
      <c r="K38" s="46"/>
      <c r="L38" s="17" t="s">
        <v>89</v>
      </c>
      <c r="M38" s="41"/>
      <c r="N38" s="36"/>
      <c r="O38" s="36"/>
      <c r="Q38" s="41"/>
      <c r="R38" s="41"/>
      <c r="S38" s="41"/>
      <c r="T38" s="41"/>
      <c r="U38" s="36"/>
      <c r="V38" s="36"/>
      <c r="W38" s="36"/>
    </row>
    <row r="39" spans="1:23" s="34" customFormat="1" ht="31" customHeight="1" x14ac:dyDescent="0.35">
      <c r="A39" s="42" t="s">
        <v>14</v>
      </c>
      <c r="B39" s="42" t="s">
        <v>82</v>
      </c>
      <c r="C39" s="42" t="s">
        <v>90</v>
      </c>
      <c r="D39" s="43">
        <v>45370</v>
      </c>
      <c r="E39" s="42" t="s">
        <v>17</v>
      </c>
      <c r="F39" s="44" t="s">
        <v>18</v>
      </c>
      <c r="G39" s="29" t="s">
        <v>91</v>
      </c>
      <c r="H39" s="17" t="s">
        <v>20</v>
      </c>
      <c r="I39" s="20" t="s">
        <v>35</v>
      </c>
      <c r="J39" s="45">
        <f>SUM(950+950+950)</f>
        <v>2850</v>
      </c>
      <c r="K39" s="23" t="s">
        <v>92</v>
      </c>
      <c r="L39" s="17" t="s">
        <v>93</v>
      </c>
      <c r="M39" s="41"/>
      <c r="N39" s="36"/>
      <c r="O39" s="36"/>
      <c r="Q39" s="41"/>
      <c r="R39" s="41"/>
      <c r="S39" s="41"/>
      <c r="T39" s="41"/>
      <c r="U39" s="36"/>
      <c r="V39" s="36"/>
      <c r="W39" s="36"/>
    </row>
    <row r="40" spans="1:23" s="34" customFormat="1" ht="31" customHeight="1" x14ac:dyDescent="0.35">
      <c r="A40" s="42" t="s">
        <v>14</v>
      </c>
      <c r="B40" s="42" t="s">
        <v>82</v>
      </c>
      <c r="C40" s="42" t="s">
        <v>94</v>
      </c>
      <c r="D40" s="43">
        <v>45373</v>
      </c>
      <c r="E40" s="42" t="s">
        <v>17</v>
      </c>
      <c r="F40" s="44" t="s">
        <v>18</v>
      </c>
      <c r="G40" s="20" t="s">
        <v>95</v>
      </c>
      <c r="H40" s="47" t="s">
        <v>96</v>
      </c>
      <c r="I40" s="20" t="s">
        <v>49</v>
      </c>
      <c r="J40" s="45">
        <v>979</v>
      </c>
      <c r="K40" s="23"/>
      <c r="L40" s="17" t="s">
        <v>97</v>
      </c>
      <c r="M40" s="41"/>
      <c r="N40" s="36"/>
      <c r="O40" s="36"/>
      <c r="Q40" s="41"/>
      <c r="R40" s="41"/>
      <c r="S40" s="41"/>
      <c r="T40" s="41"/>
      <c r="U40" s="36"/>
      <c r="V40" s="36"/>
      <c r="W40" s="36"/>
    </row>
    <row r="41" spans="1:23" s="15" customFormat="1" ht="31" customHeight="1" x14ac:dyDescent="0.35">
      <c r="A41" s="42" t="s">
        <v>14</v>
      </c>
      <c r="B41" s="42" t="s">
        <v>82</v>
      </c>
      <c r="C41" s="42" t="s">
        <v>94</v>
      </c>
      <c r="D41" s="43">
        <v>45373</v>
      </c>
      <c r="E41" s="42" t="s">
        <v>17</v>
      </c>
      <c r="F41" s="44" t="s">
        <v>18</v>
      </c>
      <c r="G41" s="29" t="s">
        <v>98</v>
      </c>
      <c r="H41" s="48" t="s">
        <v>99</v>
      </c>
      <c r="I41" s="20" t="s">
        <v>21</v>
      </c>
      <c r="J41" s="45">
        <v>1480</v>
      </c>
      <c r="K41" s="23"/>
      <c r="L41" s="17" t="s">
        <v>97</v>
      </c>
    </row>
    <row r="42" spans="1:23" s="17" customFormat="1" ht="31" customHeight="1" x14ac:dyDescent="0.35">
      <c r="A42" s="42" t="s">
        <v>14</v>
      </c>
      <c r="B42" s="42" t="s">
        <v>82</v>
      </c>
      <c r="C42" s="42" t="s">
        <v>86</v>
      </c>
      <c r="D42" s="49">
        <v>45425</v>
      </c>
      <c r="E42" s="42" t="s">
        <v>17</v>
      </c>
      <c r="F42" s="44" t="s">
        <v>18</v>
      </c>
      <c r="G42" s="42" t="s">
        <v>100</v>
      </c>
      <c r="H42" s="42" t="s">
        <v>101</v>
      </c>
      <c r="I42" s="42" t="s">
        <v>25</v>
      </c>
      <c r="J42" s="50">
        <v>795</v>
      </c>
      <c r="K42" s="44"/>
      <c r="L42" s="17" t="s">
        <v>89</v>
      </c>
    </row>
    <row r="43" spans="1:23" s="17" customFormat="1" ht="31" customHeight="1" x14ac:dyDescent="0.35">
      <c r="A43" s="42" t="s">
        <v>14</v>
      </c>
      <c r="B43" s="42" t="s">
        <v>82</v>
      </c>
      <c r="C43" s="17" t="s">
        <v>102</v>
      </c>
      <c r="D43" s="51">
        <v>45442</v>
      </c>
      <c r="E43" s="19" t="s">
        <v>17</v>
      </c>
      <c r="F43" s="20" t="s">
        <v>18</v>
      </c>
      <c r="G43" s="20" t="s">
        <v>103</v>
      </c>
      <c r="H43" s="21" t="s">
        <v>104</v>
      </c>
      <c r="I43" s="20" t="s">
        <v>21</v>
      </c>
      <c r="J43" s="24">
        <v>3200</v>
      </c>
      <c r="K43" s="23"/>
      <c r="L43" s="17" t="s">
        <v>105</v>
      </c>
    </row>
    <row r="44" spans="1:23" s="28" customFormat="1" ht="31" customHeight="1" x14ac:dyDescent="0.35">
      <c r="A44" s="42" t="s">
        <v>14</v>
      </c>
      <c r="B44" s="42" t="s">
        <v>82</v>
      </c>
      <c r="C44" s="17" t="s">
        <v>106</v>
      </c>
      <c r="D44" s="51">
        <v>45453</v>
      </c>
      <c r="E44" s="19" t="s">
        <v>17</v>
      </c>
      <c r="F44" s="20" t="s">
        <v>18</v>
      </c>
      <c r="G44" s="20" t="s">
        <v>107</v>
      </c>
      <c r="H44" s="21" t="s">
        <v>20</v>
      </c>
      <c r="I44" s="20" t="s">
        <v>21</v>
      </c>
      <c r="J44" s="24">
        <v>2932</v>
      </c>
      <c r="K44" s="23"/>
      <c r="L44" s="17" t="s">
        <v>108</v>
      </c>
    </row>
    <row r="45" spans="1:23" s="34" customFormat="1" ht="31" customHeight="1" x14ac:dyDescent="0.35">
      <c r="A45" s="42" t="s">
        <v>14</v>
      </c>
      <c r="B45" s="42" t="s">
        <v>82</v>
      </c>
      <c r="C45" s="17" t="s">
        <v>102</v>
      </c>
      <c r="D45" s="51">
        <v>45481</v>
      </c>
      <c r="E45" s="19" t="s">
        <v>17</v>
      </c>
      <c r="F45" s="20" t="s">
        <v>18</v>
      </c>
      <c r="G45" s="20" t="s">
        <v>109</v>
      </c>
      <c r="H45" s="21" t="s">
        <v>96</v>
      </c>
      <c r="I45" s="20" t="s">
        <v>25</v>
      </c>
      <c r="J45" s="24">
        <v>628</v>
      </c>
      <c r="K45" s="23"/>
      <c r="L45" s="17" t="s">
        <v>105</v>
      </c>
    </row>
    <row r="46" spans="1:23" s="34" customFormat="1" ht="31" customHeight="1" x14ac:dyDescent="0.35">
      <c r="A46" s="42" t="s">
        <v>14</v>
      </c>
      <c r="B46" s="42" t="s">
        <v>82</v>
      </c>
      <c r="C46" s="17" t="s">
        <v>102</v>
      </c>
      <c r="D46" s="51">
        <v>45481</v>
      </c>
      <c r="E46" s="19" t="s">
        <v>17</v>
      </c>
      <c r="F46" s="20" t="s">
        <v>18</v>
      </c>
      <c r="G46" s="20" t="s">
        <v>110</v>
      </c>
      <c r="H46" s="21" t="s">
        <v>111</v>
      </c>
      <c r="I46" s="20" t="s">
        <v>35</v>
      </c>
      <c r="J46" s="24">
        <v>500</v>
      </c>
      <c r="K46" s="23"/>
      <c r="L46" s="17" t="s">
        <v>105</v>
      </c>
    </row>
    <row r="47" spans="1:23" s="23" customFormat="1" ht="31" customHeight="1" x14ac:dyDescent="0.35">
      <c r="A47" s="42" t="s">
        <v>14</v>
      </c>
      <c r="B47" s="42" t="s">
        <v>82</v>
      </c>
      <c r="C47" s="17" t="s">
        <v>106</v>
      </c>
      <c r="D47" s="51">
        <v>45484</v>
      </c>
      <c r="E47" s="19" t="s">
        <v>17</v>
      </c>
      <c r="F47" s="20" t="s">
        <v>18</v>
      </c>
      <c r="G47" s="20" t="s">
        <v>112</v>
      </c>
      <c r="H47" s="21" t="s">
        <v>113</v>
      </c>
      <c r="I47" s="20" t="s">
        <v>25</v>
      </c>
      <c r="J47" s="24">
        <v>2180</v>
      </c>
      <c r="L47" s="17" t="s">
        <v>108</v>
      </c>
    </row>
    <row r="48" spans="1:23" s="34" customFormat="1" ht="31" customHeight="1" x14ac:dyDescent="0.35">
      <c r="A48" s="42" t="s">
        <v>14</v>
      </c>
      <c r="B48" s="42" t="s">
        <v>82</v>
      </c>
      <c r="C48" s="17" t="s">
        <v>106</v>
      </c>
      <c r="D48" s="51">
        <v>45484</v>
      </c>
      <c r="E48" s="19" t="s">
        <v>17</v>
      </c>
      <c r="F48" s="20" t="s">
        <v>18</v>
      </c>
      <c r="G48" s="20" t="s">
        <v>114</v>
      </c>
      <c r="H48" s="21" t="s">
        <v>115</v>
      </c>
      <c r="I48" s="20" t="s">
        <v>21</v>
      </c>
      <c r="J48" s="24">
        <v>200</v>
      </c>
      <c r="K48" s="23"/>
      <c r="L48" s="17" t="s">
        <v>108</v>
      </c>
    </row>
    <row r="49" spans="1:23" s="28" customFormat="1" ht="31" customHeight="1" x14ac:dyDescent="0.35">
      <c r="A49" s="42" t="s">
        <v>14</v>
      </c>
      <c r="B49" s="42" t="s">
        <v>82</v>
      </c>
      <c r="C49" s="17" t="s">
        <v>106</v>
      </c>
      <c r="D49" s="52">
        <v>45516</v>
      </c>
      <c r="E49" s="19" t="s">
        <v>17</v>
      </c>
      <c r="F49" s="20" t="s">
        <v>18</v>
      </c>
      <c r="G49" s="20" t="s">
        <v>116</v>
      </c>
      <c r="H49" s="21" t="s">
        <v>117</v>
      </c>
      <c r="I49" s="20" t="s">
        <v>35</v>
      </c>
      <c r="J49" s="24">
        <v>1050</v>
      </c>
      <c r="K49" s="34"/>
      <c r="L49" s="17" t="s">
        <v>108</v>
      </c>
    </row>
    <row r="50" spans="1:23" s="23" customFormat="1" ht="31" customHeight="1" x14ac:dyDescent="0.35">
      <c r="A50" s="42" t="s">
        <v>14</v>
      </c>
      <c r="B50" s="42" t="s">
        <v>82</v>
      </c>
      <c r="C50" s="17" t="s">
        <v>94</v>
      </c>
      <c r="D50" s="52">
        <v>45551</v>
      </c>
      <c r="E50" s="42" t="s">
        <v>17</v>
      </c>
      <c r="F50" s="44" t="s">
        <v>18</v>
      </c>
      <c r="G50" s="20" t="s">
        <v>95</v>
      </c>
      <c r="H50" s="30" t="s">
        <v>96</v>
      </c>
      <c r="I50" s="29" t="s">
        <v>25</v>
      </c>
      <c r="J50" s="31">
        <v>1716</v>
      </c>
      <c r="L50" s="17" t="s">
        <v>97</v>
      </c>
    </row>
    <row r="51" spans="1:23" s="34" customFormat="1" ht="31" customHeight="1" x14ac:dyDescent="0.35">
      <c r="A51" s="42" t="s">
        <v>14</v>
      </c>
      <c r="B51" s="42" t="s">
        <v>82</v>
      </c>
      <c r="C51" s="42" t="s">
        <v>118</v>
      </c>
      <c r="D51" s="51">
        <v>45562</v>
      </c>
      <c r="E51" s="19" t="s">
        <v>17</v>
      </c>
      <c r="F51" s="20" t="s">
        <v>18</v>
      </c>
      <c r="G51" s="20" t="s">
        <v>119</v>
      </c>
      <c r="H51" s="21" t="s">
        <v>20</v>
      </c>
      <c r="I51" s="20" t="s">
        <v>49</v>
      </c>
      <c r="J51" s="24">
        <v>3000</v>
      </c>
      <c r="K51" s="23" t="s">
        <v>92</v>
      </c>
      <c r="L51" s="17" t="s">
        <v>93</v>
      </c>
    </row>
    <row r="52" spans="1:23" s="17" customFormat="1" ht="31" customHeight="1" x14ac:dyDescent="0.35">
      <c r="A52" s="42" t="s">
        <v>14</v>
      </c>
      <c r="B52" s="42" t="s">
        <v>82</v>
      </c>
      <c r="C52" s="42" t="s">
        <v>86</v>
      </c>
      <c r="D52" s="52">
        <v>45583</v>
      </c>
      <c r="E52" s="19" t="s">
        <v>17</v>
      </c>
      <c r="F52" s="20" t="s">
        <v>18</v>
      </c>
      <c r="G52" s="20" t="s">
        <v>120</v>
      </c>
      <c r="H52" s="21" t="s">
        <v>121</v>
      </c>
      <c r="I52" s="20" t="s">
        <v>49</v>
      </c>
      <c r="J52" s="24">
        <v>480</v>
      </c>
      <c r="K52" s="34"/>
      <c r="L52" s="17" t="s">
        <v>89</v>
      </c>
    </row>
    <row r="53" spans="1:23" s="34" customFormat="1" ht="31" customHeight="1" x14ac:dyDescent="0.35">
      <c r="A53" s="42" t="s">
        <v>14</v>
      </c>
      <c r="B53" s="42" t="s">
        <v>82</v>
      </c>
      <c r="C53" s="17" t="s">
        <v>106</v>
      </c>
      <c r="D53" s="52">
        <v>45587</v>
      </c>
      <c r="E53" s="19" t="s">
        <v>17</v>
      </c>
      <c r="F53" s="20" t="s">
        <v>18</v>
      </c>
      <c r="G53" s="20" t="s">
        <v>122</v>
      </c>
      <c r="H53" s="21" t="s">
        <v>123</v>
      </c>
      <c r="I53" s="20" t="s">
        <v>21</v>
      </c>
      <c r="J53" s="24">
        <v>1340</v>
      </c>
      <c r="L53" s="17" t="s">
        <v>108</v>
      </c>
    </row>
    <row r="54" spans="1:23" s="34" customFormat="1" ht="31" customHeight="1" x14ac:dyDescent="0.35">
      <c r="A54" s="42" t="s">
        <v>14</v>
      </c>
      <c r="B54" s="42" t="s">
        <v>82</v>
      </c>
      <c r="C54" s="17" t="s">
        <v>83</v>
      </c>
      <c r="D54" s="52">
        <v>45588</v>
      </c>
      <c r="E54" s="19" t="s">
        <v>17</v>
      </c>
      <c r="F54" s="20" t="s">
        <v>18</v>
      </c>
      <c r="G54" s="20" t="s">
        <v>124</v>
      </c>
      <c r="H54" s="21" t="s">
        <v>20</v>
      </c>
      <c r="I54" s="20" t="s">
        <v>21</v>
      </c>
      <c r="J54" s="24">
        <v>300</v>
      </c>
      <c r="L54" s="34" t="s">
        <v>85</v>
      </c>
    </row>
    <row r="55" spans="1:23" s="34" customFormat="1" ht="31" customHeight="1" x14ac:dyDescent="0.35">
      <c r="A55" s="42" t="s">
        <v>14</v>
      </c>
      <c r="B55" s="42" t="s">
        <v>82</v>
      </c>
      <c r="C55" s="17" t="s">
        <v>102</v>
      </c>
      <c r="D55" s="52">
        <v>45609</v>
      </c>
      <c r="E55" s="42" t="s">
        <v>17</v>
      </c>
      <c r="F55" s="44" t="s">
        <v>18</v>
      </c>
      <c r="G55" s="20" t="s">
        <v>125</v>
      </c>
      <c r="H55" s="21" t="s">
        <v>126</v>
      </c>
      <c r="I55" s="20" t="s">
        <v>21</v>
      </c>
      <c r="J55" s="24">
        <v>975</v>
      </c>
      <c r="K55" s="33"/>
      <c r="L55" s="17" t="s">
        <v>105</v>
      </c>
    </row>
    <row r="56" spans="1:23" s="34" customFormat="1" ht="31" customHeight="1" x14ac:dyDescent="0.35">
      <c r="A56" s="42" t="s">
        <v>14</v>
      </c>
      <c r="B56" s="42" t="s">
        <v>82</v>
      </c>
      <c r="C56" s="17" t="s">
        <v>102</v>
      </c>
      <c r="D56" s="52">
        <v>45609</v>
      </c>
      <c r="E56" s="19" t="s">
        <v>17</v>
      </c>
      <c r="F56" s="20" t="s">
        <v>18</v>
      </c>
      <c r="G56" s="20" t="s">
        <v>127</v>
      </c>
      <c r="H56" s="21" t="s">
        <v>128</v>
      </c>
      <c r="I56" s="20" t="s">
        <v>35</v>
      </c>
      <c r="J56" s="24">
        <v>1100</v>
      </c>
      <c r="L56" s="17" t="s">
        <v>105</v>
      </c>
      <c r="N56" s="36"/>
      <c r="U56" s="37"/>
    </row>
    <row r="57" spans="1:23" s="34" customFormat="1" ht="31" customHeight="1" x14ac:dyDescent="0.35">
      <c r="A57" s="42" t="s">
        <v>14</v>
      </c>
      <c r="B57" s="42" t="s">
        <v>82</v>
      </c>
      <c r="C57" s="17" t="s">
        <v>102</v>
      </c>
      <c r="D57" s="52">
        <v>45646</v>
      </c>
      <c r="E57" s="19" t="s">
        <v>17</v>
      </c>
      <c r="F57" s="20" t="s">
        <v>18</v>
      </c>
      <c r="G57" s="20" t="s">
        <v>129</v>
      </c>
      <c r="H57" s="21" t="s">
        <v>130</v>
      </c>
      <c r="I57" s="20" t="s">
        <v>49</v>
      </c>
      <c r="J57" s="24">
        <v>746</v>
      </c>
      <c r="L57" s="34" t="s">
        <v>105</v>
      </c>
      <c r="N57" s="36"/>
      <c r="U57" s="37"/>
    </row>
    <row r="58" spans="1:23" s="34" customFormat="1" ht="31" customHeight="1" x14ac:dyDescent="0.35">
      <c r="A58" s="42" t="s">
        <v>14</v>
      </c>
      <c r="B58" s="42" t="s">
        <v>82</v>
      </c>
      <c r="C58" s="17" t="s">
        <v>102</v>
      </c>
      <c r="D58" s="52">
        <v>45677</v>
      </c>
      <c r="E58" s="42" t="s">
        <v>17</v>
      </c>
      <c r="F58" s="44" t="s">
        <v>18</v>
      </c>
      <c r="G58" s="20" t="s">
        <v>131</v>
      </c>
      <c r="H58" s="21" t="s">
        <v>132</v>
      </c>
      <c r="I58" s="20" t="s">
        <v>21</v>
      </c>
      <c r="J58" s="24">
        <v>701</v>
      </c>
      <c r="L58" s="34" t="s">
        <v>105</v>
      </c>
      <c r="N58" s="36"/>
      <c r="U58" s="37"/>
    </row>
    <row r="59" spans="1:23" s="34" customFormat="1" ht="31" customHeight="1" x14ac:dyDescent="0.35">
      <c r="A59" s="42" t="s">
        <v>14</v>
      </c>
      <c r="B59" s="42" t="s">
        <v>82</v>
      </c>
      <c r="C59" s="17" t="s">
        <v>83</v>
      </c>
      <c r="D59" s="52">
        <v>45701</v>
      </c>
      <c r="E59" s="19" t="s">
        <v>17</v>
      </c>
      <c r="F59" s="20" t="s">
        <v>75</v>
      </c>
      <c r="G59" s="20" t="s">
        <v>133</v>
      </c>
      <c r="H59" s="32" t="s">
        <v>20</v>
      </c>
      <c r="I59" s="20" t="s">
        <v>25</v>
      </c>
      <c r="J59" s="24">
        <v>3169</v>
      </c>
      <c r="L59" s="34" t="s">
        <v>85</v>
      </c>
      <c r="N59" s="36"/>
      <c r="U59" s="37"/>
    </row>
    <row r="60" spans="1:23" s="34" customFormat="1" ht="31" customHeight="1" x14ac:dyDescent="0.35">
      <c r="A60" s="42" t="s">
        <v>14</v>
      </c>
      <c r="B60" s="42" t="s">
        <v>82</v>
      </c>
      <c r="C60" s="17" t="s">
        <v>83</v>
      </c>
      <c r="D60" s="51">
        <v>45701</v>
      </c>
      <c r="E60" s="19" t="s">
        <v>17</v>
      </c>
      <c r="F60" s="20" t="s">
        <v>75</v>
      </c>
      <c r="G60" s="20" t="s">
        <v>134</v>
      </c>
      <c r="H60" s="32" t="s">
        <v>20</v>
      </c>
      <c r="I60" s="20" t="s">
        <v>35</v>
      </c>
      <c r="J60" s="24">
        <v>630</v>
      </c>
      <c r="L60" s="34" t="s">
        <v>85</v>
      </c>
      <c r="M60" s="41"/>
      <c r="N60" s="36"/>
      <c r="O60" s="36"/>
      <c r="Q60" s="41"/>
      <c r="R60" s="41"/>
      <c r="S60" s="41"/>
      <c r="T60" s="41"/>
      <c r="U60" s="36"/>
      <c r="V60" s="36"/>
      <c r="W60" s="36"/>
    </row>
    <row r="61" spans="1:23" s="34" customFormat="1" ht="31" customHeight="1" x14ac:dyDescent="0.35">
      <c r="A61" s="42" t="s">
        <v>14</v>
      </c>
      <c r="B61" s="42" t="s">
        <v>82</v>
      </c>
      <c r="C61" s="17" t="s">
        <v>83</v>
      </c>
      <c r="D61" s="51">
        <v>45701</v>
      </c>
      <c r="E61" s="19" t="s">
        <v>17</v>
      </c>
      <c r="F61" s="20" t="s">
        <v>75</v>
      </c>
      <c r="G61" s="20" t="s">
        <v>135</v>
      </c>
      <c r="H61" s="21" t="s">
        <v>20</v>
      </c>
      <c r="I61" s="20" t="s">
        <v>35</v>
      </c>
      <c r="J61" s="24">
        <v>2180</v>
      </c>
      <c r="K61" s="22"/>
      <c r="L61" s="23" t="s">
        <v>85</v>
      </c>
      <c r="M61" s="41"/>
      <c r="N61" s="36"/>
      <c r="O61" s="36"/>
      <c r="Q61" s="41"/>
      <c r="R61" s="41"/>
      <c r="S61" s="41"/>
      <c r="T61" s="41"/>
      <c r="U61" s="36"/>
      <c r="V61" s="36"/>
      <c r="W61" s="36"/>
    </row>
    <row r="62" spans="1:23" s="34" customFormat="1" ht="31" customHeight="1" x14ac:dyDescent="0.35">
      <c r="A62" s="17" t="s">
        <v>14</v>
      </c>
      <c r="B62" s="17" t="s">
        <v>82</v>
      </c>
      <c r="C62" s="17" t="s">
        <v>94</v>
      </c>
      <c r="D62" s="52">
        <v>45733</v>
      </c>
      <c r="E62" s="28" t="s">
        <v>17</v>
      </c>
      <c r="F62" s="29" t="s">
        <v>75</v>
      </c>
      <c r="G62" s="29" t="s">
        <v>98</v>
      </c>
      <c r="H62" s="38" t="s">
        <v>99</v>
      </c>
      <c r="I62" s="29" t="s">
        <v>49</v>
      </c>
      <c r="J62" s="31">
        <v>3935</v>
      </c>
      <c r="K62" s="39"/>
      <c r="L62" s="23" t="s">
        <v>97</v>
      </c>
      <c r="M62" s="41"/>
      <c r="N62" s="36"/>
      <c r="O62" s="36"/>
      <c r="Q62" s="41"/>
      <c r="R62" s="41"/>
      <c r="S62" s="41"/>
      <c r="T62" s="41"/>
      <c r="U62" s="36"/>
      <c r="V62" s="36"/>
      <c r="W62" s="36"/>
    </row>
    <row r="63" spans="1:23" s="34" customFormat="1" ht="31" customHeight="1" x14ac:dyDescent="0.35">
      <c r="A63" s="17" t="s">
        <v>14</v>
      </c>
      <c r="B63" s="17" t="s">
        <v>82</v>
      </c>
      <c r="C63" s="17" t="s">
        <v>83</v>
      </c>
      <c r="D63" s="52">
        <v>45727</v>
      </c>
      <c r="E63" s="28" t="s">
        <v>17</v>
      </c>
      <c r="F63" s="29" t="s">
        <v>75</v>
      </c>
      <c r="G63" s="29" t="s">
        <v>136</v>
      </c>
      <c r="H63" s="28" t="s">
        <v>137</v>
      </c>
      <c r="I63" s="29" t="s">
        <v>49</v>
      </c>
      <c r="J63" s="31">
        <v>233</v>
      </c>
      <c r="L63" s="34" t="s">
        <v>85</v>
      </c>
      <c r="M63" s="41"/>
      <c r="N63" s="36"/>
      <c r="O63" s="36"/>
      <c r="Q63" s="41"/>
      <c r="R63" s="41"/>
      <c r="S63" s="41"/>
      <c r="T63" s="41"/>
      <c r="U63" s="36"/>
      <c r="V63" s="36"/>
      <c r="W63" s="36"/>
    </row>
    <row r="64" spans="1:23" s="34" customFormat="1" ht="31" customHeight="1" x14ac:dyDescent="0.35">
      <c r="A64" s="17" t="s">
        <v>14</v>
      </c>
      <c r="B64" s="17" t="s">
        <v>82</v>
      </c>
      <c r="C64" s="17" t="s">
        <v>83</v>
      </c>
      <c r="D64" s="52">
        <v>45727</v>
      </c>
      <c r="E64" s="28" t="s">
        <v>17</v>
      </c>
      <c r="F64" s="29" t="s">
        <v>75</v>
      </c>
      <c r="G64" s="29" t="s">
        <v>138</v>
      </c>
      <c r="H64" s="38" t="s">
        <v>139</v>
      </c>
      <c r="I64" s="29" t="s">
        <v>21</v>
      </c>
      <c r="J64" s="31">
        <v>963</v>
      </c>
      <c r="L64" s="34" t="s">
        <v>85</v>
      </c>
      <c r="M64" s="41"/>
      <c r="N64" s="36"/>
      <c r="O64" s="36"/>
      <c r="Q64" s="41"/>
      <c r="R64" s="41"/>
      <c r="S64" s="41"/>
      <c r="T64" s="41"/>
      <c r="U64" s="36"/>
      <c r="V64" s="36"/>
      <c r="W64" s="36"/>
    </row>
    <row r="65" spans="1:23" s="34" customFormat="1" ht="31" customHeight="1" x14ac:dyDescent="0.35">
      <c r="A65" s="17" t="s">
        <v>14</v>
      </c>
      <c r="B65" s="17" t="s">
        <v>82</v>
      </c>
      <c r="C65" s="17" t="s">
        <v>86</v>
      </c>
      <c r="D65" s="52">
        <v>45727</v>
      </c>
      <c r="E65" s="28" t="s">
        <v>17</v>
      </c>
      <c r="F65" s="29" t="s">
        <v>75</v>
      </c>
      <c r="G65" s="29" t="s">
        <v>140</v>
      </c>
      <c r="H65" s="28" t="s">
        <v>20</v>
      </c>
      <c r="I65" s="29" t="s">
        <v>21</v>
      </c>
      <c r="J65" s="31">
        <v>1000</v>
      </c>
      <c r="L65" s="28" t="s">
        <v>89</v>
      </c>
      <c r="M65" s="41"/>
      <c r="N65" s="36"/>
      <c r="O65" s="36"/>
      <c r="Q65" s="41"/>
      <c r="R65" s="41"/>
      <c r="S65" s="41"/>
      <c r="T65" s="41"/>
      <c r="U65" s="36"/>
      <c r="V65" s="36"/>
      <c r="W65" s="36"/>
    </row>
    <row r="66" spans="1:23" s="34" customFormat="1" ht="31" customHeight="1" x14ac:dyDescent="0.35">
      <c r="A66" s="17" t="s">
        <v>14</v>
      </c>
      <c r="B66" s="17" t="s">
        <v>82</v>
      </c>
      <c r="C66" s="17" t="s">
        <v>86</v>
      </c>
      <c r="D66" s="52">
        <v>45727</v>
      </c>
      <c r="E66" s="28" t="s">
        <v>17</v>
      </c>
      <c r="F66" s="29" t="s">
        <v>75</v>
      </c>
      <c r="G66" s="29" t="s">
        <v>141</v>
      </c>
      <c r="H66" s="38" t="s">
        <v>142</v>
      </c>
      <c r="I66" s="29" t="s">
        <v>49</v>
      </c>
      <c r="J66" s="39">
        <v>750</v>
      </c>
      <c r="K66" s="39"/>
      <c r="L66" s="23" t="s">
        <v>89</v>
      </c>
      <c r="M66" s="40"/>
      <c r="W66" s="36"/>
    </row>
    <row r="67" spans="1:23" s="23" customFormat="1" ht="31" customHeight="1" x14ac:dyDescent="0.35">
      <c r="A67" s="17" t="s">
        <v>14</v>
      </c>
      <c r="B67" s="17" t="s">
        <v>143</v>
      </c>
      <c r="C67" s="17" t="s">
        <v>144</v>
      </c>
      <c r="D67" s="43">
        <v>45369</v>
      </c>
      <c r="E67" s="19" t="s">
        <v>17</v>
      </c>
      <c r="F67" s="20" t="s">
        <v>18</v>
      </c>
      <c r="G67" s="17" t="s">
        <v>145</v>
      </c>
      <c r="H67" s="17" t="s">
        <v>20</v>
      </c>
      <c r="I67" s="20" t="s">
        <v>49</v>
      </c>
      <c r="J67" s="45">
        <v>290</v>
      </c>
      <c r="L67" s="17" t="s">
        <v>146</v>
      </c>
    </row>
    <row r="68" spans="1:23" s="34" customFormat="1" ht="31" customHeight="1" x14ac:dyDescent="0.35">
      <c r="A68" s="17" t="s">
        <v>14</v>
      </c>
      <c r="B68" s="17" t="s">
        <v>143</v>
      </c>
      <c r="C68" s="17" t="s">
        <v>147</v>
      </c>
      <c r="D68" s="51">
        <v>45404</v>
      </c>
      <c r="E68" s="19" t="s">
        <v>17</v>
      </c>
      <c r="F68" s="20" t="s">
        <v>18</v>
      </c>
      <c r="G68" s="20" t="s">
        <v>148</v>
      </c>
      <c r="H68" s="21" t="s">
        <v>20</v>
      </c>
      <c r="I68" s="20" t="s">
        <v>49</v>
      </c>
      <c r="J68" s="22">
        <f>SUM(380+995)</f>
        <v>1375</v>
      </c>
      <c r="K68" s="23"/>
      <c r="L68" s="17" t="s">
        <v>149</v>
      </c>
      <c r="M68" s="53"/>
      <c r="N68" s="36"/>
      <c r="O68" s="36"/>
      <c r="Q68" s="36"/>
      <c r="R68" s="36"/>
    </row>
    <row r="69" spans="1:23" s="34" customFormat="1" ht="31" customHeight="1" x14ac:dyDescent="0.35">
      <c r="A69" s="17" t="s">
        <v>14</v>
      </c>
      <c r="B69" s="17" t="s">
        <v>143</v>
      </c>
      <c r="C69" s="17" t="s">
        <v>147</v>
      </c>
      <c r="D69" s="51">
        <v>45404</v>
      </c>
      <c r="E69" s="19" t="s">
        <v>17</v>
      </c>
      <c r="F69" s="20" t="s">
        <v>18</v>
      </c>
      <c r="G69" s="20" t="s">
        <v>150</v>
      </c>
      <c r="H69" s="21" t="s">
        <v>20</v>
      </c>
      <c r="I69" s="20" t="s">
        <v>49</v>
      </c>
      <c r="J69" s="24">
        <v>444</v>
      </c>
      <c r="K69" s="23"/>
      <c r="L69" s="17" t="s">
        <v>149</v>
      </c>
      <c r="M69" s="53"/>
      <c r="N69" s="36"/>
      <c r="O69" s="36"/>
      <c r="R69" s="36"/>
    </row>
    <row r="70" spans="1:23" s="34" customFormat="1" ht="31" customHeight="1" x14ac:dyDescent="0.35">
      <c r="A70" s="17" t="s">
        <v>14</v>
      </c>
      <c r="B70" s="17" t="s">
        <v>143</v>
      </c>
      <c r="C70" s="17" t="s">
        <v>151</v>
      </c>
      <c r="D70" s="51">
        <v>45407</v>
      </c>
      <c r="E70" s="19" t="s">
        <v>17</v>
      </c>
      <c r="F70" s="20" t="s">
        <v>18</v>
      </c>
      <c r="G70" s="20" t="s">
        <v>152</v>
      </c>
      <c r="H70" s="21" t="s">
        <v>20</v>
      </c>
      <c r="I70" s="20" t="s">
        <v>25</v>
      </c>
      <c r="J70" s="24">
        <v>768</v>
      </c>
      <c r="K70" s="23"/>
      <c r="L70" s="17" t="s">
        <v>153</v>
      </c>
      <c r="M70" s="53"/>
      <c r="N70" s="36"/>
      <c r="O70" s="36"/>
      <c r="Q70" s="36"/>
      <c r="R70" s="36"/>
    </row>
    <row r="71" spans="1:23" s="34" customFormat="1" ht="31" customHeight="1" x14ac:dyDescent="0.35">
      <c r="A71" s="17" t="s">
        <v>14</v>
      </c>
      <c r="B71" s="17" t="s">
        <v>143</v>
      </c>
      <c r="C71" s="17" t="s">
        <v>147</v>
      </c>
      <c r="D71" s="52">
        <v>45443</v>
      </c>
      <c r="E71" s="19" t="s">
        <v>17</v>
      </c>
      <c r="F71" s="20" t="s">
        <v>18</v>
      </c>
      <c r="G71" s="20" t="s">
        <v>154</v>
      </c>
      <c r="H71" s="21" t="s">
        <v>155</v>
      </c>
      <c r="I71" s="20" t="s">
        <v>49</v>
      </c>
      <c r="J71" s="24">
        <v>540</v>
      </c>
      <c r="K71" s="23"/>
      <c r="L71" s="17" t="s">
        <v>149</v>
      </c>
      <c r="M71" s="53"/>
      <c r="N71" s="36"/>
      <c r="O71" s="36"/>
      <c r="Q71" s="36"/>
      <c r="R71" s="36"/>
    </row>
    <row r="72" spans="1:23" s="34" customFormat="1" ht="31" customHeight="1" x14ac:dyDescent="0.35">
      <c r="A72" s="17" t="s">
        <v>14</v>
      </c>
      <c r="B72" s="17" t="s">
        <v>143</v>
      </c>
      <c r="C72" s="17" t="s">
        <v>156</v>
      </c>
      <c r="D72" s="52">
        <v>45450</v>
      </c>
      <c r="E72" s="19" t="s">
        <v>17</v>
      </c>
      <c r="F72" s="20" t="s">
        <v>18</v>
      </c>
      <c r="G72" s="20" t="s">
        <v>157</v>
      </c>
      <c r="H72" s="21" t="s">
        <v>158</v>
      </c>
      <c r="I72" s="20" t="s">
        <v>35</v>
      </c>
      <c r="J72" s="24">
        <v>1000</v>
      </c>
      <c r="K72" s="23"/>
      <c r="L72" s="17" t="s">
        <v>159</v>
      </c>
      <c r="M72" s="36"/>
      <c r="N72" s="36"/>
      <c r="O72" s="36"/>
      <c r="Q72" s="36"/>
      <c r="R72" s="36"/>
      <c r="S72" s="36"/>
      <c r="T72" s="36"/>
    </row>
    <row r="73" spans="1:23" s="34" customFormat="1" ht="31" customHeight="1" x14ac:dyDescent="0.35">
      <c r="A73" s="17" t="s">
        <v>14</v>
      </c>
      <c r="B73" s="17" t="s">
        <v>143</v>
      </c>
      <c r="C73" s="17" t="s">
        <v>156</v>
      </c>
      <c r="D73" s="52">
        <v>45450</v>
      </c>
      <c r="E73" s="19" t="s">
        <v>17</v>
      </c>
      <c r="F73" s="20" t="s">
        <v>18</v>
      </c>
      <c r="G73" s="20" t="s">
        <v>160</v>
      </c>
      <c r="H73" s="21" t="s">
        <v>20</v>
      </c>
      <c r="I73" s="20" t="s">
        <v>49</v>
      </c>
      <c r="J73" s="24">
        <v>1000</v>
      </c>
      <c r="K73" s="23"/>
      <c r="L73" s="17" t="s">
        <v>159</v>
      </c>
      <c r="M73" s="53"/>
      <c r="N73" s="36"/>
      <c r="O73" s="36"/>
      <c r="R73" s="36"/>
    </row>
    <row r="74" spans="1:23" s="17" customFormat="1" ht="31" customHeight="1" x14ac:dyDescent="0.35">
      <c r="A74" s="17" t="s">
        <v>14</v>
      </c>
      <c r="B74" s="17" t="s">
        <v>143</v>
      </c>
      <c r="C74" s="17" t="s">
        <v>144</v>
      </c>
      <c r="D74" s="52">
        <v>45463</v>
      </c>
      <c r="E74" s="19" t="s">
        <v>17</v>
      </c>
      <c r="F74" s="20" t="s">
        <v>18</v>
      </c>
      <c r="G74" s="29" t="s">
        <v>161</v>
      </c>
      <c r="H74" s="30" t="s">
        <v>162</v>
      </c>
      <c r="I74" s="29" t="s">
        <v>25</v>
      </c>
      <c r="J74" s="31">
        <v>2165</v>
      </c>
      <c r="K74" s="23"/>
      <c r="L74" s="17" t="s">
        <v>146</v>
      </c>
    </row>
    <row r="75" spans="1:23" s="17" customFormat="1" ht="31" customHeight="1" x14ac:dyDescent="0.35">
      <c r="A75" s="17" t="s">
        <v>14</v>
      </c>
      <c r="B75" s="17" t="s">
        <v>143</v>
      </c>
      <c r="C75" s="17" t="s">
        <v>163</v>
      </c>
      <c r="D75" s="52">
        <v>45476</v>
      </c>
      <c r="E75" s="19" t="s">
        <v>17</v>
      </c>
      <c r="F75" s="20" t="s">
        <v>18</v>
      </c>
      <c r="G75" s="20" t="s">
        <v>164</v>
      </c>
      <c r="H75" s="32" t="s">
        <v>20</v>
      </c>
      <c r="I75" s="20" t="s">
        <v>49</v>
      </c>
      <c r="J75" s="24">
        <v>750</v>
      </c>
      <c r="K75" s="33"/>
      <c r="L75" s="28" t="s">
        <v>165</v>
      </c>
    </row>
    <row r="76" spans="1:23" s="17" customFormat="1" ht="31" customHeight="1" x14ac:dyDescent="0.35">
      <c r="A76" s="17" t="s">
        <v>14</v>
      </c>
      <c r="B76" s="17" t="s">
        <v>143</v>
      </c>
      <c r="C76" s="17" t="s">
        <v>166</v>
      </c>
      <c r="D76" s="52">
        <v>45476</v>
      </c>
      <c r="E76" s="19" t="s">
        <v>17</v>
      </c>
      <c r="F76" s="20" t="s">
        <v>18</v>
      </c>
      <c r="G76" s="20" t="s">
        <v>167</v>
      </c>
      <c r="H76" s="21" t="s">
        <v>168</v>
      </c>
      <c r="I76" s="20" t="s">
        <v>35</v>
      </c>
      <c r="J76" s="24">
        <v>2280</v>
      </c>
      <c r="K76" s="34" t="s">
        <v>169</v>
      </c>
      <c r="L76" s="28" t="s">
        <v>170</v>
      </c>
    </row>
    <row r="77" spans="1:23" s="17" customFormat="1" ht="31" customHeight="1" x14ac:dyDescent="0.35">
      <c r="A77" s="17" t="s">
        <v>14</v>
      </c>
      <c r="B77" s="17" t="s">
        <v>143</v>
      </c>
      <c r="C77" s="17" t="s">
        <v>163</v>
      </c>
      <c r="D77" s="52">
        <v>45506</v>
      </c>
      <c r="E77" s="19" t="s">
        <v>17</v>
      </c>
      <c r="F77" s="20" t="s">
        <v>18</v>
      </c>
      <c r="G77" s="20" t="s">
        <v>171</v>
      </c>
      <c r="H77" s="21" t="s">
        <v>20</v>
      </c>
      <c r="I77" s="20" t="s">
        <v>21</v>
      </c>
      <c r="J77" s="24">
        <v>1512</v>
      </c>
      <c r="K77" s="34"/>
      <c r="L77" s="28" t="s">
        <v>165</v>
      </c>
    </row>
    <row r="78" spans="1:23" s="28" customFormat="1" ht="31" customHeight="1" x14ac:dyDescent="0.35">
      <c r="A78" s="17" t="s">
        <v>14</v>
      </c>
      <c r="B78" s="17" t="s">
        <v>143</v>
      </c>
      <c r="C78" s="17" t="s">
        <v>166</v>
      </c>
      <c r="D78" s="52">
        <v>45518</v>
      </c>
      <c r="E78" s="19" t="s">
        <v>17</v>
      </c>
      <c r="F78" s="20" t="s">
        <v>18</v>
      </c>
      <c r="G78" s="20" t="s">
        <v>172</v>
      </c>
      <c r="H78" s="21" t="s">
        <v>20</v>
      </c>
      <c r="I78" s="20" t="s">
        <v>49</v>
      </c>
      <c r="J78" s="24">
        <v>1084</v>
      </c>
      <c r="K78" s="34" t="s">
        <v>169</v>
      </c>
      <c r="L78" s="28" t="s">
        <v>170</v>
      </c>
    </row>
    <row r="79" spans="1:23" s="34" customFormat="1" ht="31" customHeight="1" x14ac:dyDescent="0.35">
      <c r="A79" s="17" t="s">
        <v>14</v>
      </c>
      <c r="B79" s="17" t="s">
        <v>143</v>
      </c>
      <c r="C79" s="17" t="s">
        <v>144</v>
      </c>
      <c r="D79" s="52">
        <v>45607</v>
      </c>
      <c r="E79" s="19" t="s">
        <v>17</v>
      </c>
      <c r="F79" s="20" t="s">
        <v>18</v>
      </c>
      <c r="G79" s="20" t="s">
        <v>72</v>
      </c>
      <c r="H79" s="21" t="s">
        <v>73</v>
      </c>
      <c r="I79" s="20" t="s">
        <v>35</v>
      </c>
      <c r="J79" s="24">
        <v>813</v>
      </c>
      <c r="L79" s="17" t="s">
        <v>146</v>
      </c>
    </row>
    <row r="80" spans="1:23" s="34" customFormat="1" ht="31" customHeight="1" x14ac:dyDescent="0.35">
      <c r="A80" s="17" t="s">
        <v>14</v>
      </c>
      <c r="B80" s="17" t="s">
        <v>143</v>
      </c>
      <c r="C80" s="17" t="s">
        <v>151</v>
      </c>
      <c r="D80" s="52">
        <v>45607</v>
      </c>
      <c r="E80" s="19" t="s">
        <v>17</v>
      </c>
      <c r="F80" s="20" t="s">
        <v>18</v>
      </c>
      <c r="G80" s="20" t="s">
        <v>173</v>
      </c>
      <c r="H80" s="21" t="s">
        <v>20</v>
      </c>
      <c r="I80" s="20" t="s">
        <v>49</v>
      </c>
      <c r="J80" s="24">
        <v>333</v>
      </c>
      <c r="L80" s="17" t="s">
        <v>153</v>
      </c>
    </row>
    <row r="81" spans="1:24" s="34" customFormat="1" ht="31" customHeight="1" x14ac:dyDescent="0.35">
      <c r="A81" s="17" t="s">
        <v>14</v>
      </c>
      <c r="B81" s="17" t="s">
        <v>143</v>
      </c>
      <c r="C81" s="17" t="s">
        <v>147</v>
      </c>
      <c r="D81" s="52">
        <v>45642</v>
      </c>
      <c r="E81" s="19" t="s">
        <v>17</v>
      </c>
      <c r="F81" s="20" t="s">
        <v>18</v>
      </c>
      <c r="G81" s="20" t="s">
        <v>174</v>
      </c>
      <c r="H81" s="21" t="s">
        <v>175</v>
      </c>
      <c r="I81" s="20" t="s">
        <v>25</v>
      </c>
      <c r="J81" s="24">
        <v>2443</v>
      </c>
      <c r="L81" s="34" t="s">
        <v>149</v>
      </c>
    </row>
    <row r="82" spans="1:24" s="34" customFormat="1" ht="31" customHeight="1" x14ac:dyDescent="0.35">
      <c r="A82" s="17" t="s">
        <v>14</v>
      </c>
      <c r="B82" s="17" t="s">
        <v>143</v>
      </c>
      <c r="C82" s="17" t="s">
        <v>156</v>
      </c>
      <c r="D82" s="52">
        <v>45614</v>
      </c>
      <c r="E82" s="19" t="s">
        <v>17</v>
      </c>
      <c r="F82" s="20" t="s">
        <v>18</v>
      </c>
      <c r="G82" s="20" t="s">
        <v>176</v>
      </c>
      <c r="H82" s="32" t="s">
        <v>177</v>
      </c>
      <c r="I82" s="20" t="s">
        <v>49</v>
      </c>
      <c r="J82" s="24">
        <v>966</v>
      </c>
      <c r="L82" s="34" t="s">
        <v>159</v>
      </c>
    </row>
    <row r="83" spans="1:24" s="23" customFormat="1" ht="31" customHeight="1" x14ac:dyDescent="0.35">
      <c r="A83" s="17" t="s">
        <v>14</v>
      </c>
      <c r="B83" s="17" t="s">
        <v>143</v>
      </c>
      <c r="C83" s="17" t="s">
        <v>147</v>
      </c>
      <c r="D83" s="52">
        <v>45335</v>
      </c>
      <c r="E83" s="19" t="s">
        <v>17</v>
      </c>
      <c r="F83" s="20" t="s">
        <v>75</v>
      </c>
      <c r="G83" s="20" t="s">
        <v>178</v>
      </c>
      <c r="H83" s="32" t="s">
        <v>20</v>
      </c>
      <c r="I83" s="20" t="s">
        <v>49</v>
      </c>
      <c r="J83" s="24">
        <v>800</v>
      </c>
      <c r="K83" s="34"/>
      <c r="L83" s="34" t="s">
        <v>149</v>
      </c>
    </row>
    <row r="84" spans="1:24" s="23" customFormat="1" ht="31" customHeight="1" x14ac:dyDescent="0.35">
      <c r="A84" s="17" t="s">
        <v>14</v>
      </c>
      <c r="B84" s="17" t="s">
        <v>143</v>
      </c>
      <c r="C84" s="17" t="s">
        <v>179</v>
      </c>
      <c r="D84" s="52">
        <v>45335</v>
      </c>
      <c r="E84" s="19" t="s">
        <v>17</v>
      </c>
      <c r="F84" s="20" t="s">
        <v>75</v>
      </c>
      <c r="G84" s="20" t="s">
        <v>180</v>
      </c>
      <c r="H84" s="21" t="s">
        <v>20</v>
      </c>
      <c r="I84" s="20" t="s">
        <v>49</v>
      </c>
      <c r="J84" s="24">
        <v>1850</v>
      </c>
      <c r="K84" s="34" t="s">
        <v>181</v>
      </c>
      <c r="L84" s="34" t="s">
        <v>182</v>
      </c>
    </row>
    <row r="85" spans="1:24" s="23" customFormat="1" ht="31" customHeight="1" x14ac:dyDescent="0.35">
      <c r="A85" s="17" t="s">
        <v>14</v>
      </c>
      <c r="B85" s="17" t="s">
        <v>143</v>
      </c>
      <c r="C85" s="17" t="s">
        <v>156</v>
      </c>
      <c r="D85" s="51">
        <v>45701</v>
      </c>
      <c r="E85" s="19" t="s">
        <v>17</v>
      </c>
      <c r="F85" s="20" t="s">
        <v>75</v>
      </c>
      <c r="G85" s="20" t="s">
        <v>183</v>
      </c>
      <c r="H85" s="32" t="s">
        <v>184</v>
      </c>
      <c r="I85" s="20" t="s">
        <v>21</v>
      </c>
      <c r="J85" s="24">
        <v>996</v>
      </c>
      <c r="K85" s="34"/>
      <c r="L85" s="34" t="s">
        <v>159</v>
      </c>
    </row>
    <row r="86" spans="1:24" s="28" customFormat="1" ht="31" customHeight="1" x14ac:dyDescent="0.35">
      <c r="A86" s="17" t="s">
        <v>14</v>
      </c>
      <c r="B86" s="17" t="s">
        <v>143</v>
      </c>
      <c r="C86" s="17" t="s">
        <v>156</v>
      </c>
      <c r="D86" s="51">
        <v>45701</v>
      </c>
      <c r="E86" s="19" t="s">
        <v>17</v>
      </c>
      <c r="F86" s="20" t="s">
        <v>75</v>
      </c>
      <c r="G86" s="20" t="s">
        <v>185</v>
      </c>
      <c r="H86" s="21" t="s">
        <v>186</v>
      </c>
      <c r="I86" s="20" t="s">
        <v>35</v>
      </c>
      <c r="J86" s="24">
        <v>900</v>
      </c>
      <c r="K86" s="22"/>
      <c r="L86" s="23" t="s">
        <v>159</v>
      </c>
    </row>
    <row r="87" spans="1:24" s="33" customFormat="1" ht="31" customHeight="1" x14ac:dyDescent="0.35">
      <c r="A87" s="17" t="s">
        <v>14</v>
      </c>
      <c r="B87" s="17" t="s">
        <v>143</v>
      </c>
      <c r="C87" s="17" t="s">
        <v>151</v>
      </c>
      <c r="D87" s="51">
        <v>45701</v>
      </c>
      <c r="E87" s="19" t="s">
        <v>17</v>
      </c>
      <c r="F87" s="20" t="s">
        <v>75</v>
      </c>
      <c r="G87" s="20" t="s">
        <v>187</v>
      </c>
      <c r="H87" s="21" t="s">
        <v>188</v>
      </c>
      <c r="I87" s="20" t="s">
        <v>21</v>
      </c>
      <c r="J87" s="24">
        <v>1003</v>
      </c>
      <c r="K87" s="22"/>
      <c r="L87" s="23" t="s">
        <v>153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</row>
    <row r="88" spans="1:24" s="17" customFormat="1" ht="31" customHeight="1" x14ac:dyDescent="0.35">
      <c r="A88" s="17" t="s">
        <v>14</v>
      </c>
      <c r="B88" s="17" t="s">
        <v>143</v>
      </c>
      <c r="C88" s="17" t="s">
        <v>151</v>
      </c>
      <c r="D88" s="51">
        <v>45701</v>
      </c>
      <c r="E88" s="19" t="s">
        <v>17</v>
      </c>
      <c r="F88" s="20" t="s">
        <v>75</v>
      </c>
      <c r="G88" s="20" t="s">
        <v>189</v>
      </c>
      <c r="H88" s="21" t="s">
        <v>20</v>
      </c>
      <c r="I88" s="20" t="s">
        <v>25</v>
      </c>
      <c r="J88" s="24">
        <v>780</v>
      </c>
      <c r="K88" s="34"/>
      <c r="L88" s="34" t="s">
        <v>153</v>
      </c>
    </row>
    <row r="89" spans="1:24" s="28" customFormat="1" ht="31" customHeight="1" x14ac:dyDescent="0.35">
      <c r="A89" s="17" t="s">
        <v>14</v>
      </c>
      <c r="B89" s="17" t="s">
        <v>143</v>
      </c>
      <c r="C89" s="17" t="s">
        <v>156</v>
      </c>
      <c r="D89" s="54">
        <v>45723</v>
      </c>
      <c r="E89" s="19" t="s">
        <v>17</v>
      </c>
      <c r="F89" s="20" t="s">
        <v>75</v>
      </c>
      <c r="G89" s="29" t="s">
        <v>190</v>
      </c>
      <c r="H89" s="38" t="s">
        <v>20</v>
      </c>
      <c r="I89" s="29" t="s">
        <v>35</v>
      </c>
      <c r="J89" s="39">
        <v>925</v>
      </c>
      <c r="K89" s="39"/>
      <c r="L89" s="23" t="s">
        <v>159</v>
      </c>
    </row>
    <row r="90" spans="1:24" s="19" customFormat="1" ht="31" customHeight="1" x14ac:dyDescent="0.35">
      <c r="A90" s="42" t="s">
        <v>14</v>
      </c>
      <c r="B90" s="42" t="s">
        <v>143</v>
      </c>
      <c r="C90" s="42" t="s">
        <v>156</v>
      </c>
      <c r="D90" s="55">
        <v>45723</v>
      </c>
      <c r="E90" s="19" t="s">
        <v>17</v>
      </c>
      <c r="F90" s="20" t="s">
        <v>75</v>
      </c>
      <c r="G90" s="20" t="s">
        <v>191</v>
      </c>
      <c r="H90" s="32" t="s">
        <v>20</v>
      </c>
      <c r="I90" s="20" t="s">
        <v>21</v>
      </c>
      <c r="J90" s="22">
        <v>1000</v>
      </c>
      <c r="K90" s="56"/>
      <c r="L90" s="33" t="s">
        <v>159</v>
      </c>
    </row>
    <row r="91" spans="1:24" s="34" customFormat="1" ht="31" customHeight="1" x14ac:dyDescent="0.35">
      <c r="A91" s="42" t="s">
        <v>14</v>
      </c>
      <c r="B91" s="42" t="s">
        <v>192</v>
      </c>
      <c r="C91" s="17" t="s">
        <v>143</v>
      </c>
      <c r="D91" s="43">
        <v>45184</v>
      </c>
      <c r="E91" s="42" t="s">
        <v>17</v>
      </c>
      <c r="F91" s="44" t="s">
        <v>193</v>
      </c>
      <c r="G91" s="20" t="s">
        <v>194</v>
      </c>
      <c r="H91" s="17" t="s">
        <v>195</v>
      </c>
      <c r="I91" s="20" t="s">
        <v>49</v>
      </c>
      <c r="J91" s="45">
        <v>330</v>
      </c>
      <c r="K91" s="46"/>
      <c r="L91" s="17" t="s">
        <v>196</v>
      </c>
    </row>
    <row r="92" spans="1:24" s="34" customFormat="1" ht="31" customHeight="1" x14ac:dyDescent="0.35">
      <c r="A92" s="42" t="s">
        <v>14</v>
      </c>
      <c r="B92" s="42" t="s">
        <v>192</v>
      </c>
      <c r="C92" s="17" t="s">
        <v>143</v>
      </c>
      <c r="D92" s="43">
        <v>45380</v>
      </c>
      <c r="E92" s="42" t="s">
        <v>17</v>
      </c>
      <c r="F92" s="44" t="s">
        <v>193</v>
      </c>
      <c r="G92" s="29" t="s">
        <v>197</v>
      </c>
      <c r="H92" s="17" t="s">
        <v>20</v>
      </c>
      <c r="I92" s="20" t="s">
        <v>49</v>
      </c>
      <c r="J92" s="45">
        <v>1000</v>
      </c>
      <c r="K92" s="46"/>
      <c r="L92" s="17" t="s">
        <v>196</v>
      </c>
    </row>
    <row r="93" spans="1:24" s="33" customFormat="1" ht="31" customHeight="1" x14ac:dyDescent="0.35">
      <c r="A93" s="42" t="s">
        <v>14</v>
      </c>
      <c r="B93" s="42" t="s">
        <v>192</v>
      </c>
      <c r="C93" s="17" t="s">
        <v>143</v>
      </c>
      <c r="D93" s="43">
        <v>45380</v>
      </c>
      <c r="E93" s="42" t="s">
        <v>17</v>
      </c>
      <c r="F93" s="44" t="s">
        <v>193</v>
      </c>
      <c r="G93" s="29" t="s">
        <v>198</v>
      </c>
      <c r="H93" s="17" t="s">
        <v>20</v>
      </c>
      <c r="I93" s="20" t="s">
        <v>49</v>
      </c>
      <c r="J93" s="45">
        <v>530</v>
      </c>
      <c r="K93" s="46"/>
      <c r="L93" s="17" t="s">
        <v>196</v>
      </c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</row>
    <row r="94" spans="1:24" s="23" customFormat="1" ht="31" customHeight="1" x14ac:dyDescent="0.35">
      <c r="A94" s="42" t="s">
        <v>14</v>
      </c>
      <c r="B94" s="42" t="s">
        <v>192</v>
      </c>
      <c r="C94" s="42" t="s">
        <v>199</v>
      </c>
      <c r="D94" s="49">
        <v>45421</v>
      </c>
      <c r="E94" s="42" t="s">
        <v>17</v>
      </c>
      <c r="F94" s="44" t="s">
        <v>193</v>
      </c>
      <c r="G94" s="42" t="s">
        <v>200</v>
      </c>
      <c r="H94" s="42" t="s">
        <v>201</v>
      </c>
      <c r="I94" s="42" t="s">
        <v>35</v>
      </c>
      <c r="J94" s="50">
        <v>500</v>
      </c>
      <c r="K94" s="44"/>
      <c r="L94" s="17" t="s">
        <v>202</v>
      </c>
    </row>
    <row r="95" spans="1:24" s="34" customFormat="1" ht="31" customHeight="1" x14ac:dyDescent="0.35">
      <c r="A95" s="42" t="s">
        <v>14</v>
      </c>
      <c r="B95" s="42" t="s">
        <v>192</v>
      </c>
      <c r="C95" s="42" t="s">
        <v>203</v>
      </c>
      <c r="D95" s="51">
        <v>45446</v>
      </c>
      <c r="E95" s="19" t="s">
        <v>17</v>
      </c>
      <c r="F95" s="20" t="s">
        <v>193</v>
      </c>
      <c r="G95" s="20" t="s">
        <v>204</v>
      </c>
      <c r="H95" s="21" t="s">
        <v>20</v>
      </c>
      <c r="I95" s="20" t="s">
        <v>25</v>
      </c>
      <c r="J95" s="22">
        <v>2375</v>
      </c>
      <c r="K95" s="23" t="s">
        <v>205</v>
      </c>
      <c r="L95" s="17" t="s">
        <v>206</v>
      </c>
    </row>
    <row r="96" spans="1:24" s="34" customFormat="1" ht="31" customHeight="1" x14ac:dyDescent="0.35">
      <c r="A96" s="42" t="s">
        <v>14</v>
      </c>
      <c r="B96" s="42" t="s">
        <v>192</v>
      </c>
      <c r="C96" s="42" t="s">
        <v>203</v>
      </c>
      <c r="D96" s="51">
        <v>45446</v>
      </c>
      <c r="E96" s="19" t="s">
        <v>17</v>
      </c>
      <c r="F96" s="20" t="s">
        <v>193</v>
      </c>
      <c r="G96" s="20" t="s">
        <v>207</v>
      </c>
      <c r="H96" s="21" t="s">
        <v>20</v>
      </c>
      <c r="I96" s="20" t="s">
        <v>35</v>
      </c>
      <c r="J96" s="24">
        <v>2500</v>
      </c>
      <c r="K96" s="23" t="s">
        <v>205</v>
      </c>
      <c r="L96" s="17" t="s">
        <v>206</v>
      </c>
      <c r="N96" s="36"/>
      <c r="U96" s="37"/>
    </row>
    <row r="97" spans="1:21" s="34" customFormat="1" ht="31" customHeight="1" x14ac:dyDescent="0.35">
      <c r="A97" s="42" t="s">
        <v>14</v>
      </c>
      <c r="B97" s="42" t="s">
        <v>192</v>
      </c>
      <c r="C97" s="17" t="s">
        <v>82</v>
      </c>
      <c r="D97" s="51">
        <v>45446</v>
      </c>
      <c r="E97" s="19" t="s">
        <v>17</v>
      </c>
      <c r="F97" s="20" t="s">
        <v>193</v>
      </c>
      <c r="G97" s="20" t="s">
        <v>208</v>
      </c>
      <c r="H97" s="21" t="s">
        <v>20</v>
      </c>
      <c r="I97" s="20" t="s">
        <v>25</v>
      </c>
      <c r="J97" s="24">
        <v>207</v>
      </c>
      <c r="K97" s="23"/>
      <c r="L97" s="17" t="s">
        <v>209</v>
      </c>
      <c r="N97" s="36"/>
      <c r="U97" s="37"/>
    </row>
    <row r="98" spans="1:21" s="34" customFormat="1" ht="31" customHeight="1" x14ac:dyDescent="0.35">
      <c r="A98" s="42" t="s">
        <v>14</v>
      </c>
      <c r="B98" s="42" t="s">
        <v>192</v>
      </c>
      <c r="C98" s="17" t="s">
        <v>210</v>
      </c>
      <c r="D98" s="51">
        <v>45446</v>
      </c>
      <c r="E98" s="19" t="s">
        <v>17</v>
      </c>
      <c r="F98" s="20" t="s">
        <v>193</v>
      </c>
      <c r="G98" s="20" t="s">
        <v>211</v>
      </c>
      <c r="H98" s="21" t="s">
        <v>20</v>
      </c>
      <c r="I98" s="20" t="s">
        <v>49</v>
      </c>
      <c r="J98" s="24">
        <v>654</v>
      </c>
      <c r="K98" s="23"/>
      <c r="L98" s="17" t="s">
        <v>212</v>
      </c>
      <c r="N98" s="36"/>
      <c r="U98" s="37"/>
    </row>
    <row r="99" spans="1:21" s="34" customFormat="1" ht="31" customHeight="1" x14ac:dyDescent="0.35">
      <c r="A99" s="42" t="s">
        <v>14</v>
      </c>
      <c r="B99" s="42" t="s">
        <v>192</v>
      </c>
      <c r="C99" s="17" t="s">
        <v>210</v>
      </c>
      <c r="D99" s="51">
        <v>45446</v>
      </c>
      <c r="E99" s="19" t="s">
        <v>17</v>
      </c>
      <c r="F99" s="20" t="s">
        <v>193</v>
      </c>
      <c r="G99" s="20" t="s">
        <v>213</v>
      </c>
      <c r="H99" s="21" t="s">
        <v>214</v>
      </c>
      <c r="I99" s="20" t="s">
        <v>49</v>
      </c>
      <c r="J99" s="24">
        <v>1381</v>
      </c>
      <c r="K99" s="23"/>
      <c r="L99" s="17" t="s">
        <v>212</v>
      </c>
      <c r="N99" s="36"/>
      <c r="U99" s="37"/>
    </row>
    <row r="100" spans="1:21" s="34" customFormat="1" ht="31" customHeight="1" x14ac:dyDescent="0.35">
      <c r="A100" s="42" t="s">
        <v>14</v>
      </c>
      <c r="B100" s="42" t="s">
        <v>192</v>
      </c>
      <c r="C100" s="17" t="s">
        <v>143</v>
      </c>
      <c r="D100" s="51">
        <v>45454</v>
      </c>
      <c r="E100" s="19" t="s">
        <v>17</v>
      </c>
      <c r="F100" s="20" t="s">
        <v>193</v>
      </c>
      <c r="G100" s="20" t="s">
        <v>215</v>
      </c>
      <c r="H100" s="21" t="s">
        <v>20</v>
      </c>
      <c r="I100" s="20" t="s">
        <v>21</v>
      </c>
      <c r="J100" s="24">
        <v>1000</v>
      </c>
      <c r="K100" s="23"/>
      <c r="L100" s="17" t="s">
        <v>196</v>
      </c>
    </row>
    <row r="101" spans="1:21" s="17" customFormat="1" ht="31" customHeight="1" x14ac:dyDescent="0.35">
      <c r="A101" s="42" t="s">
        <v>14</v>
      </c>
      <c r="B101" s="42" t="s">
        <v>192</v>
      </c>
      <c r="C101" s="17" t="s">
        <v>216</v>
      </c>
      <c r="D101" s="51">
        <v>45454</v>
      </c>
      <c r="E101" s="19" t="s">
        <v>17</v>
      </c>
      <c r="F101" s="20" t="s">
        <v>193</v>
      </c>
      <c r="G101" s="20" t="s">
        <v>217</v>
      </c>
      <c r="H101" s="21" t="s">
        <v>218</v>
      </c>
      <c r="I101" s="20" t="s">
        <v>21</v>
      </c>
      <c r="J101" s="24">
        <v>765</v>
      </c>
      <c r="K101" s="23"/>
      <c r="L101" s="17" t="s">
        <v>219</v>
      </c>
    </row>
    <row r="102" spans="1:21" s="28" customFormat="1" ht="31" customHeight="1" x14ac:dyDescent="0.35">
      <c r="A102" s="42" t="s">
        <v>14</v>
      </c>
      <c r="B102" s="42" t="s">
        <v>192</v>
      </c>
      <c r="C102" s="17" t="s">
        <v>143</v>
      </c>
      <c r="D102" s="51">
        <v>45520</v>
      </c>
      <c r="E102" s="19" t="s">
        <v>17</v>
      </c>
      <c r="F102" s="20" t="s">
        <v>193</v>
      </c>
      <c r="G102" s="20" t="s">
        <v>220</v>
      </c>
      <c r="H102" s="21" t="s">
        <v>221</v>
      </c>
      <c r="I102" s="20" t="s">
        <v>25</v>
      </c>
      <c r="J102" s="24">
        <v>500</v>
      </c>
      <c r="K102" s="23"/>
      <c r="L102" s="17" t="s">
        <v>196</v>
      </c>
    </row>
    <row r="103" spans="1:21" s="34" customFormat="1" ht="31" customHeight="1" x14ac:dyDescent="0.35">
      <c r="A103" s="42" t="s">
        <v>14</v>
      </c>
      <c r="B103" s="42" t="s">
        <v>192</v>
      </c>
      <c r="C103" s="17" t="s">
        <v>143</v>
      </c>
      <c r="D103" s="51">
        <v>45520</v>
      </c>
      <c r="E103" s="19" t="s">
        <v>17</v>
      </c>
      <c r="F103" s="20" t="s">
        <v>193</v>
      </c>
      <c r="G103" s="20" t="s">
        <v>222</v>
      </c>
      <c r="H103" s="21" t="s">
        <v>223</v>
      </c>
      <c r="I103" s="20" t="s">
        <v>35</v>
      </c>
      <c r="J103" s="24">
        <v>450</v>
      </c>
      <c r="K103" s="23"/>
      <c r="L103" s="17" t="s">
        <v>196</v>
      </c>
    </row>
    <row r="104" spans="1:21" s="34" customFormat="1" ht="31" customHeight="1" x14ac:dyDescent="0.35">
      <c r="A104" s="42" t="s">
        <v>14</v>
      </c>
      <c r="B104" s="42" t="s">
        <v>192</v>
      </c>
      <c r="C104" s="17" t="s">
        <v>82</v>
      </c>
      <c r="D104" s="52">
        <v>45541</v>
      </c>
      <c r="E104" s="19" t="s">
        <v>17</v>
      </c>
      <c r="F104" s="20" t="s">
        <v>193</v>
      </c>
      <c r="G104" s="20" t="s">
        <v>224</v>
      </c>
      <c r="H104" s="21" t="s">
        <v>20</v>
      </c>
      <c r="I104" s="20" t="s">
        <v>25</v>
      </c>
      <c r="J104" s="24">
        <v>341</v>
      </c>
      <c r="L104" s="17" t="s">
        <v>209</v>
      </c>
    </row>
    <row r="105" spans="1:21" s="34" customFormat="1" ht="31" customHeight="1" x14ac:dyDescent="0.35">
      <c r="A105" s="42" t="s">
        <v>14</v>
      </c>
      <c r="B105" s="42" t="s">
        <v>192</v>
      </c>
      <c r="C105" s="17" t="s">
        <v>225</v>
      </c>
      <c r="D105" s="52">
        <v>45541</v>
      </c>
      <c r="E105" s="19" t="s">
        <v>17</v>
      </c>
      <c r="F105" s="20" t="s">
        <v>193</v>
      </c>
      <c r="G105" s="20" t="s">
        <v>226</v>
      </c>
      <c r="H105" s="21" t="s">
        <v>227</v>
      </c>
      <c r="I105" s="20" t="s">
        <v>35</v>
      </c>
      <c r="J105" s="24">
        <v>1382</v>
      </c>
      <c r="L105" s="17" t="s">
        <v>209</v>
      </c>
    </row>
    <row r="106" spans="1:21" s="23" customFormat="1" ht="31" customHeight="1" x14ac:dyDescent="0.35">
      <c r="A106" s="42" t="s">
        <v>14</v>
      </c>
      <c r="B106" s="42" t="s">
        <v>192</v>
      </c>
      <c r="C106" s="42" t="s">
        <v>203</v>
      </c>
      <c r="D106" s="52">
        <v>45572</v>
      </c>
      <c r="E106" s="19" t="s">
        <v>17</v>
      </c>
      <c r="F106" s="20" t="s">
        <v>193</v>
      </c>
      <c r="G106" s="29" t="s">
        <v>228</v>
      </c>
      <c r="H106" s="30" t="s">
        <v>20</v>
      </c>
      <c r="I106" s="29" t="s">
        <v>49</v>
      </c>
      <c r="J106" s="31">
        <v>5000</v>
      </c>
      <c r="K106" s="23" t="s">
        <v>205</v>
      </c>
      <c r="L106" s="17" t="s">
        <v>206</v>
      </c>
    </row>
    <row r="107" spans="1:21" s="28" customFormat="1" ht="31" customHeight="1" x14ac:dyDescent="0.35">
      <c r="A107" s="42" t="s">
        <v>14</v>
      </c>
      <c r="B107" s="42" t="s">
        <v>192</v>
      </c>
      <c r="C107" s="17" t="s">
        <v>143</v>
      </c>
      <c r="D107" s="51">
        <v>45520</v>
      </c>
      <c r="E107" s="19" t="s">
        <v>17</v>
      </c>
      <c r="F107" s="20" t="s">
        <v>193</v>
      </c>
      <c r="G107" s="29" t="s">
        <v>229</v>
      </c>
      <c r="H107" s="30" t="s">
        <v>230</v>
      </c>
      <c r="I107" s="29" t="s">
        <v>49</v>
      </c>
      <c r="J107" s="31">
        <v>527</v>
      </c>
      <c r="K107" s="23"/>
      <c r="L107" s="17" t="s">
        <v>196</v>
      </c>
    </row>
    <row r="108" spans="1:21" s="34" customFormat="1" ht="31" customHeight="1" x14ac:dyDescent="0.35">
      <c r="A108" s="42" t="s">
        <v>14</v>
      </c>
      <c r="B108" s="42" t="s">
        <v>192</v>
      </c>
      <c r="C108" s="17" t="s">
        <v>216</v>
      </c>
      <c r="D108" s="52">
        <v>45601</v>
      </c>
      <c r="E108" s="42" t="s">
        <v>17</v>
      </c>
      <c r="F108" s="44" t="s">
        <v>193</v>
      </c>
      <c r="G108" s="20" t="s">
        <v>72</v>
      </c>
      <c r="H108" s="21" t="s">
        <v>73</v>
      </c>
      <c r="I108" s="20" t="s">
        <v>231</v>
      </c>
      <c r="J108" s="24">
        <v>600</v>
      </c>
      <c r="K108" s="33"/>
      <c r="L108" s="17" t="s">
        <v>219</v>
      </c>
    </row>
    <row r="109" spans="1:21" s="17" customFormat="1" ht="31" customHeight="1" x14ac:dyDescent="0.35">
      <c r="A109" s="42" t="s">
        <v>14</v>
      </c>
      <c r="B109" s="42" t="s">
        <v>192</v>
      </c>
      <c r="C109" s="17" t="s">
        <v>210</v>
      </c>
      <c r="D109" s="52">
        <v>45604</v>
      </c>
      <c r="E109" s="19" t="s">
        <v>17</v>
      </c>
      <c r="F109" s="20" t="s">
        <v>193</v>
      </c>
      <c r="G109" s="29" t="s">
        <v>232</v>
      </c>
      <c r="H109" s="21" t="s">
        <v>233</v>
      </c>
      <c r="I109" s="20" t="s">
        <v>35</v>
      </c>
      <c r="J109" s="24">
        <v>818</v>
      </c>
      <c r="K109" s="34"/>
      <c r="L109" s="17" t="s">
        <v>212</v>
      </c>
    </row>
    <row r="110" spans="1:21" s="28" customFormat="1" ht="31" customHeight="1" x14ac:dyDescent="0.35">
      <c r="A110" s="42" t="s">
        <v>14</v>
      </c>
      <c r="B110" s="42" t="s">
        <v>192</v>
      </c>
      <c r="C110" s="17" t="s">
        <v>216</v>
      </c>
      <c r="D110" s="52">
        <v>45642</v>
      </c>
      <c r="E110" s="19" t="s">
        <v>17</v>
      </c>
      <c r="F110" s="20" t="s">
        <v>193</v>
      </c>
      <c r="G110" s="20" t="s">
        <v>217</v>
      </c>
      <c r="H110" s="21" t="s">
        <v>218</v>
      </c>
      <c r="I110" s="20" t="s">
        <v>49</v>
      </c>
      <c r="J110" s="24">
        <v>492</v>
      </c>
      <c r="K110" s="34"/>
      <c r="L110" s="34" t="s">
        <v>219</v>
      </c>
    </row>
    <row r="111" spans="1:21" s="34" customFormat="1" ht="31" customHeight="1" x14ac:dyDescent="0.35">
      <c r="A111" s="42" t="s">
        <v>14</v>
      </c>
      <c r="B111" s="42" t="s">
        <v>192</v>
      </c>
      <c r="C111" s="17" t="s">
        <v>82</v>
      </c>
      <c r="D111" s="52">
        <v>45646</v>
      </c>
      <c r="E111" s="19" t="s">
        <v>17</v>
      </c>
      <c r="F111" s="20" t="s">
        <v>193</v>
      </c>
      <c r="G111" s="20" t="s">
        <v>208</v>
      </c>
      <c r="H111" s="21" t="s">
        <v>20</v>
      </c>
      <c r="I111" s="20" t="s">
        <v>25</v>
      </c>
      <c r="J111" s="24">
        <v>314</v>
      </c>
      <c r="L111" s="34" t="s">
        <v>209</v>
      </c>
    </row>
    <row r="112" spans="1:21" s="34" customFormat="1" ht="31" customHeight="1" x14ac:dyDescent="0.35">
      <c r="A112" s="42" t="s">
        <v>14</v>
      </c>
      <c r="B112" s="42" t="s">
        <v>192</v>
      </c>
      <c r="C112" s="17" t="s">
        <v>216</v>
      </c>
      <c r="D112" s="52">
        <v>45720</v>
      </c>
      <c r="E112" s="19" t="s">
        <v>17</v>
      </c>
      <c r="F112" s="20" t="s">
        <v>75</v>
      </c>
      <c r="G112" s="20" t="s">
        <v>234</v>
      </c>
      <c r="H112" s="21" t="s">
        <v>20</v>
      </c>
      <c r="I112" s="20" t="s">
        <v>25</v>
      </c>
      <c r="J112" s="24">
        <v>800</v>
      </c>
      <c r="L112" s="34" t="s">
        <v>219</v>
      </c>
    </row>
    <row r="113" spans="1:23" s="23" customFormat="1" ht="31" customHeight="1" x14ac:dyDescent="0.35">
      <c r="A113" s="42" t="s">
        <v>14</v>
      </c>
      <c r="B113" s="42" t="s">
        <v>192</v>
      </c>
      <c r="C113" s="17" t="s">
        <v>216</v>
      </c>
      <c r="D113" s="52">
        <v>45720</v>
      </c>
      <c r="E113" s="19" t="s">
        <v>17</v>
      </c>
      <c r="F113" s="20" t="s">
        <v>75</v>
      </c>
      <c r="G113" s="20" t="s">
        <v>235</v>
      </c>
      <c r="H113" s="21" t="s">
        <v>236</v>
      </c>
      <c r="I113" s="20" t="s">
        <v>49</v>
      </c>
      <c r="J113" s="24">
        <v>3180</v>
      </c>
      <c r="K113" s="34" t="s">
        <v>237</v>
      </c>
      <c r="L113" s="34" t="s">
        <v>238</v>
      </c>
    </row>
    <row r="114" spans="1:23" s="34" customFormat="1" ht="31" customHeight="1" x14ac:dyDescent="0.35">
      <c r="A114" s="42" t="s">
        <v>14</v>
      </c>
      <c r="B114" s="42" t="s">
        <v>192</v>
      </c>
      <c r="C114" s="17" t="s">
        <v>216</v>
      </c>
      <c r="D114" s="52">
        <v>45720</v>
      </c>
      <c r="E114" s="19" t="s">
        <v>17</v>
      </c>
      <c r="F114" s="20" t="s">
        <v>75</v>
      </c>
      <c r="G114" s="20" t="s">
        <v>239</v>
      </c>
      <c r="H114" s="32" t="s">
        <v>240</v>
      </c>
      <c r="I114" s="20" t="s">
        <v>49</v>
      </c>
      <c r="J114" s="24">
        <v>798</v>
      </c>
      <c r="L114" s="34" t="s">
        <v>219</v>
      </c>
      <c r="N114" s="36"/>
      <c r="U114" s="37"/>
    </row>
    <row r="115" spans="1:23" s="34" customFormat="1" ht="31" customHeight="1" x14ac:dyDescent="0.35">
      <c r="A115" s="42" t="s">
        <v>14</v>
      </c>
      <c r="B115" s="42" t="s">
        <v>192</v>
      </c>
      <c r="C115" s="17" t="s">
        <v>82</v>
      </c>
      <c r="D115" s="51">
        <v>45720</v>
      </c>
      <c r="E115" s="19" t="s">
        <v>17</v>
      </c>
      <c r="F115" s="20" t="s">
        <v>75</v>
      </c>
      <c r="G115" s="20" t="s">
        <v>224</v>
      </c>
      <c r="H115" s="32" t="s">
        <v>241</v>
      </c>
      <c r="I115" s="20" t="s">
        <v>25</v>
      </c>
      <c r="J115" s="24">
        <v>3000</v>
      </c>
      <c r="L115" s="34" t="s">
        <v>209</v>
      </c>
      <c r="M115" s="41"/>
      <c r="N115" s="36"/>
      <c r="O115" s="36"/>
      <c r="Q115" s="41"/>
      <c r="R115" s="41"/>
      <c r="S115" s="41"/>
      <c r="T115" s="41"/>
      <c r="U115" s="36"/>
      <c r="V115" s="36"/>
      <c r="W115" s="36"/>
    </row>
    <row r="116" spans="1:23" s="34" customFormat="1" ht="31" customHeight="1" x14ac:dyDescent="0.35">
      <c r="A116" s="42" t="s">
        <v>14</v>
      </c>
      <c r="B116" s="42" t="s">
        <v>192</v>
      </c>
      <c r="C116" s="17" t="s">
        <v>143</v>
      </c>
      <c r="D116" s="51">
        <v>45720</v>
      </c>
      <c r="E116" s="19" t="s">
        <v>17</v>
      </c>
      <c r="F116" s="20" t="s">
        <v>75</v>
      </c>
      <c r="G116" s="20" t="s">
        <v>242</v>
      </c>
      <c r="H116" s="21" t="s">
        <v>20</v>
      </c>
      <c r="I116" s="20" t="s">
        <v>49</v>
      </c>
      <c r="J116" s="24">
        <v>1000</v>
      </c>
      <c r="K116" s="22"/>
      <c r="L116" s="23" t="s">
        <v>196</v>
      </c>
      <c r="M116" s="41"/>
      <c r="N116" s="36"/>
      <c r="O116" s="36"/>
      <c r="Q116" s="41"/>
      <c r="R116" s="41"/>
      <c r="S116" s="41"/>
      <c r="T116" s="41"/>
      <c r="U116" s="36"/>
      <c r="V116" s="36"/>
      <c r="W116" s="36"/>
    </row>
    <row r="117" spans="1:23" s="34" customFormat="1" ht="31" customHeight="1" x14ac:dyDescent="0.35">
      <c r="A117" s="42" t="s">
        <v>14</v>
      </c>
      <c r="B117" s="42" t="s">
        <v>192</v>
      </c>
      <c r="C117" s="17" t="s">
        <v>143</v>
      </c>
      <c r="D117" s="51">
        <v>45720</v>
      </c>
      <c r="E117" s="19" t="s">
        <v>17</v>
      </c>
      <c r="F117" s="20" t="s">
        <v>75</v>
      </c>
      <c r="G117" s="20" t="s">
        <v>243</v>
      </c>
      <c r="H117" s="21" t="s">
        <v>20</v>
      </c>
      <c r="I117" s="20" t="s">
        <v>49</v>
      </c>
      <c r="J117" s="24">
        <v>1000</v>
      </c>
      <c r="K117" s="22"/>
      <c r="L117" s="23" t="s">
        <v>196</v>
      </c>
      <c r="M117" s="41"/>
      <c r="N117" s="36"/>
      <c r="O117" s="36"/>
      <c r="Q117" s="41"/>
      <c r="R117" s="41"/>
      <c r="S117" s="41"/>
      <c r="T117" s="41"/>
      <c r="U117" s="36"/>
      <c r="V117" s="36"/>
      <c r="W117" s="36"/>
    </row>
    <row r="118" spans="1:23" s="34" customFormat="1" ht="31" customHeight="1" x14ac:dyDescent="0.35">
      <c r="A118" s="42" t="s">
        <v>14</v>
      </c>
      <c r="B118" s="42" t="s">
        <v>192</v>
      </c>
      <c r="C118" s="17" t="s">
        <v>143</v>
      </c>
      <c r="D118" s="51">
        <v>45720</v>
      </c>
      <c r="E118" s="19" t="s">
        <v>17</v>
      </c>
      <c r="F118" s="20" t="s">
        <v>75</v>
      </c>
      <c r="G118" s="20" t="s">
        <v>244</v>
      </c>
      <c r="H118" s="21" t="s">
        <v>20</v>
      </c>
      <c r="I118" s="20" t="s">
        <v>49</v>
      </c>
      <c r="J118" s="24">
        <v>500</v>
      </c>
      <c r="L118" s="34" t="s">
        <v>196</v>
      </c>
      <c r="M118" s="41"/>
      <c r="N118" s="36"/>
      <c r="O118" s="36"/>
      <c r="Q118" s="41"/>
      <c r="R118" s="41"/>
      <c r="S118" s="41"/>
      <c r="T118" s="41"/>
      <c r="U118" s="36"/>
      <c r="V118" s="36"/>
      <c r="W118" s="36"/>
    </row>
    <row r="119" spans="1:23" s="34" customFormat="1" ht="31" customHeight="1" x14ac:dyDescent="0.35">
      <c r="A119" s="42" t="s">
        <v>14</v>
      </c>
      <c r="B119" s="42" t="s">
        <v>192</v>
      </c>
      <c r="C119" s="17" t="s">
        <v>143</v>
      </c>
      <c r="D119" s="51">
        <v>45720</v>
      </c>
      <c r="E119" s="19" t="s">
        <v>17</v>
      </c>
      <c r="F119" s="20" t="s">
        <v>75</v>
      </c>
      <c r="G119" s="20" t="s">
        <v>215</v>
      </c>
      <c r="H119" s="21" t="s">
        <v>20</v>
      </c>
      <c r="I119" s="20" t="s">
        <v>49</v>
      </c>
      <c r="J119" s="24">
        <v>855</v>
      </c>
      <c r="L119" s="34" t="s">
        <v>196</v>
      </c>
      <c r="M119" s="40"/>
      <c r="W119" s="36"/>
    </row>
    <row r="120" spans="1:23" s="34" customFormat="1" ht="31" customHeight="1" x14ac:dyDescent="0.35">
      <c r="A120" s="17" t="s">
        <v>245</v>
      </c>
      <c r="B120" s="17" t="s">
        <v>199</v>
      </c>
      <c r="C120" s="17" t="s">
        <v>246</v>
      </c>
      <c r="D120" s="43">
        <v>45309</v>
      </c>
      <c r="E120" s="17" t="s">
        <v>17</v>
      </c>
      <c r="F120" s="23" t="s">
        <v>193</v>
      </c>
      <c r="G120" s="20" t="s">
        <v>247</v>
      </c>
      <c r="H120" s="17" t="s">
        <v>20</v>
      </c>
      <c r="I120" s="42" t="s">
        <v>25</v>
      </c>
      <c r="J120" s="45">
        <v>345</v>
      </c>
      <c r="K120" s="23" t="s">
        <v>248</v>
      </c>
      <c r="L120" s="17" t="s">
        <v>249</v>
      </c>
      <c r="M120" s="36"/>
      <c r="N120" s="36"/>
      <c r="O120" s="41"/>
      <c r="Q120" s="36"/>
      <c r="R120" s="36"/>
      <c r="S120" s="36"/>
      <c r="T120" s="36"/>
      <c r="U120" s="36"/>
      <c r="V120" s="36"/>
      <c r="W120" s="36"/>
    </row>
    <row r="121" spans="1:23" s="34" customFormat="1" ht="31" customHeight="1" x14ac:dyDescent="0.35">
      <c r="A121" s="17" t="s">
        <v>245</v>
      </c>
      <c r="B121" s="17" t="s">
        <v>199</v>
      </c>
      <c r="C121" s="17" t="s">
        <v>250</v>
      </c>
      <c r="D121" s="43">
        <v>45390</v>
      </c>
      <c r="E121" s="17" t="s">
        <v>17</v>
      </c>
      <c r="F121" s="23" t="s">
        <v>193</v>
      </c>
      <c r="G121" s="17" t="s">
        <v>251</v>
      </c>
      <c r="H121" s="17" t="s">
        <v>20</v>
      </c>
      <c r="I121" s="17" t="s">
        <v>21</v>
      </c>
      <c r="J121" s="45">
        <v>450</v>
      </c>
      <c r="K121" s="23"/>
      <c r="L121" s="17" t="s">
        <v>252</v>
      </c>
      <c r="M121" s="41"/>
      <c r="N121" s="36"/>
      <c r="O121" s="36"/>
      <c r="Q121" s="36"/>
      <c r="R121" s="36"/>
    </row>
    <row r="122" spans="1:23" s="34" customFormat="1" ht="31" customHeight="1" x14ac:dyDescent="0.35">
      <c r="A122" s="42" t="s">
        <v>245</v>
      </c>
      <c r="B122" s="42" t="s">
        <v>199</v>
      </c>
      <c r="C122" s="42" t="s">
        <v>250</v>
      </c>
      <c r="D122" s="49">
        <v>45390</v>
      </c>
      <c r="E122" s="42" t="s">
        <v>17</v>
      </c>
      <c r="F122" s="44" t="s">
        <v>193</v>
      </c>
      <c r="G122" s="42" t="s">
        <v>253</v>
      </c>
      <c r="H122" s="42" t="s">
        <v>20</v>
      </c>
      <c r="I122" s="42" t="s">
        <v>35</v>
      </c>
      <c r="J122" s="50">
        <v>2439</v>
      </c>
      <c r="K122" s="44"/>
      <c r="L122" s="17" t="s">
        <v>252</v>
      </c>
      <c r="M122" s="53"/>
      <c r="N122" s="36"/>
      <c r="O122" s="36"/>
      <c r="Q122" s="36"/>
      <c r="R122" s="36"/>
    </row>
    <row r="123" spans="1:23" s="34" customFormat="1" ht="31" customHeight="1" x14ac:dyDescent="0.35">
      <c r="A123" s="42" t="s">
        <v>245</v>
      </c>
      <c r="B123" s="42" t="s">
        <v>199</v>
      </c>
      <c r="C123" s="42" t="s">
        <v>254</v>
      </c>
      <c r="D123" s="49">
        <v>45425</v>
      </c>
      <c r="E123" s="42" t="s">
        <v>17</v>
      </c>
      <c r="F123" s="44" t="s">
        <v>193</v>
      </c>
      <c r="G123" s="42" t="s">
        <v>255</v>
      </c>
      <c r="H123" s="42" t="s">
        <v>20</v>
      </c>
      <c r="I123" s="42" t="s">
        <v>25</v>
      </c>
      <c r="J123" s="50">
        <v>1219</v>
      </c>
      <c r="K123" s="44"/>
      <c r="L123" s="17" t="s">
        <v>256</v>
      </c>
      <c r="M123" s="41"/>
      <c r="N123" s="36"/>
      <c r="O123" s="36"/>
      <c r="Q123" s="36"/>
      <c r="R123" s="36"/>
    </row>
    <row r="124" spans="1:23" s="34" customFormat="1" ht="31" customHeight="1" x14ac:dyDescent="0.35">
      <c r="A124" s="42" t="s">
        <v>245</v>
      </c>
      <c r="B124" s="42" t="s">
        <v>199</v>
      </c>
      <c r="C124" s="17" t="s">
        <v>246</v>
      </c>
      <c r="D124" s="51">
        <v>45426</v>
      </c>
      <c r="E124" s="19" t="s">
        <v>17</v>
      </c>
      <c r="F124" s="20" t="s">
        <v>193</v>
      </c>
      <c r="G124" s="20" t="s">
        <v>257</v>
      </c>
      <c r="H124" s="21" t="s">
        <v>20</v>
      </c>
      <c r="I124" s="20" t="s">
        <v>49</v>
      </c>
      <c r="J124" s="22">
        <f>SUM(1000+146)</f>
        <v>1146</v>
      </c>
      <c r="K124" s="23" t="s">
        <v>258</v>
      </c>
      <c r="L124" s="23" t="s">
        <v>249</v>
      </c>
      <c r="M124" s="40"/>
      <c r="N124" s="36"/>
      <c r="O124" s="36"/>
      <c r="Q124" s="36"/>
      <c r="R124" s="36"/>
      <c r="S124" s="36"/>
      <c r="T124" s="36"/>
    </row>
    <row r="125" spans="1:23" s="34" customFormat="1" ht="31" customHeight="1" x14ac:dyDescent="0.35">
      <c r="A125" s="42" t="s">
        <v>245</v>
      </c>
      <c r="B125" s="42" t="s">
        <v>199</v>
      </c>
      <c r="C125" s="17" t="s">
        <v>259</v>
      </c>
      <c r="D125" s="51">
        <v>45442</v>
      </c>
      <c r="E125" s="19" t="s">
        <v>17</v>
      </c>
      <c r="F125" s="20" t="s">
        <v>193</v>
      </c>
      <c r="G125" s="20" t="s">
        <v>260</v>
      </c>
      <c r="H125" s="21" t="s">
        <v>20</v>
      </c>
      <c r="I125" s="20" t="s">
        <v>25</v>
      </c>
      <c r="J125" s="22">
        <v>992</v>
      </c>
      <c r="K125" s="23"/>
      <c r="L125" s="17" t="s">
        <v>261</v>
      </c>
      <c r="M125" s="53"/>
      <c r="N125" s="36"/>
      <c r="O125" s="36"/>
      <c r="R125" s="36"/>
    </row>
    <row r="126" spans="1:23" s="34" customFormat="1" ht="31" customHeight="1" x14ac:dyDescent="0.35">
      <c r="A126" s="42" t="s">
        <v>245</v>
      </c>
      <c r="B126" s="42" t="s">
        <v>199</v>
      </c>
      <c r="C126" s="17" t="s">
        <v>254</v>
      </c>
      <c r="D126" s="51">
        <v>45442</v>
      </c>
      <c r="E126" s="19" t="s">
        <v>17</v>
      </c>
      <c r="F126" s="20" t="s">
        <v>193</v>
      </c>
      <c r="G126" s="20" t="s">
        <v>262</v>
      </c>
      <c r="H126" s="21" t="s">
        <v>20</v>
      </c>
      <c r="I126" s="20" t="s">
        <v>35</v>
      </c>
      <c r="J126" s="22">
        <v>1000</v>
      </c>
      <c r="K126" s="23"/>
      <c r="L126" s="17" t="s">
        <v>256</v>
      </c>
      <c r="M126" s="53"/>
      <c r="N126" s="36"/>
      <c r="O126" s="36"/>
      <c r="R126" s="36"/>
    </row>
    <row r="127" spans="1:23" s="28" customFormat="1" ht="31" customHeight="1" x14ac:dyDescent="0.35">
      <c r="A127" s="42" t="s">
        <v>245</v>
      </c>
      <c r="B127" s="42" t="s">
        <v>199</v>
      </c>
      <c r="C127" s="17" t="s">
        <v>263</v>
      </c>
      <c r="D127" s="51">
        <v>45455</v>
      </c>
      <c r="E127" s="19" t="s">
        <v>17</v>
      </c>
      <c r="F127" s="20" t="s">
        <v>193</v>
      </c>
      <c r="G127" s="20" t="s">
        <v>264</v>
      </c>
      <c r="H127" s="21" t="s">
        <v>265</v>
      </c>
      <c r="I127" s="20" t="s">
        <v>49</v>
      </c>
      <c r="J127" s="24">
        <v>2000</v>
      </c>
      <c r="K127" s="23"/>
      <c r="L127" s="17" t="s">
        <v>266</v>
      </c>
    </row>
    <row r="128" spans="1:23" s="28" customFormat="1" ht="31" customHeight="1" x14ac:dyDescent="0.35">
      <c r="A128" s="42" t="s">
        <v>245</v>
      </c>
      <c r="B128" s="42" t="s">
        <v>199</v>
      </c>
      <c r="C128" s="17" t="s">
        <v>254</v>
      </c>
      <c r="D128" s="51">
        <v>45461</v>
      </c>
      <c r="E128" s="19" t="s">
        <v>17</v>
      </c>
      <c r="F128" s="20" t="s">
        <v>193</v>
      </c>
      <c r="G128" s="20" t="s">
        <v>267</v>
      </c>
      <c r="H128" s="21" t="s">
        <v>20</v>
      </c>
      <c r="I128" s="42" t="s">
        <v>35</v>
      </c>
      <c r="J128" s="24">
        <v>1122</v>
      </c>
      <c r="K128" s="23"/>
      <c r="L128" s="17" t="s">
        <v>256</v>
      </c>
    </row>
    <row r="129" spans="1:13" s="28" customFormat="1" ht="31" customHeight="1" x14ac:dyDescent="0.35">
      <c r="A129" s="42" t="s">
        <v>245</v>
      </c>
      <c r="B129" s="42" t="s">
        <v>199</v>
      </c>
      <c r="C129" s="17" t="s">
        <v>259</v>
      </c>
      <c r="D129" s="51">
        <v>45476</v>
      </c>
      <c r="E129" s="19" t="s">
        <v>17</v>
      </c>
      <c r="F129" s="20" t="s">
        <v>193</v>
      </c>
      <c r="G129" s="20" t="s">
        <v>268</v>
      </c>
      <c r="H129" s="21" t="s">
        <v>269</v>
      </c>
      <c r="I129" s="20" t="s">
        <v>35</v>
      </c>
      <c r="J129" s="24">
        <v>950</v>
      </c>
      <c r="K129" s="23"/>
      <c r="L129" s="17" t="s">
        <v>266</v>
      </c>
    </row>
    <row r="130" spans="1:13" s="17" customFormat="1" ht="31" customHeight="1" x14ac:dyDescent="0.35">
      <c r="A130" s="42" t="s">
        <v>245</v>
      </c>
      <c r="B130" s="42" t="s">
        <v>199</v>
      </c>
      <c r="C130" s="17" t="s">
        <v>259</v>
      </c>
      <c r="D130" s="51">
        <v>45476</v>
      </c>
      <c r="E130" s="19" t="s">
        <v>17</v>
      </c>
      <c r="F130" s="20" t="s">
        <v>193</v>
      </c>
      <c r="G130" s="20" t="s">
        <v>270</v>
      </c>
      <c r="H130" s="21" t="s">
        <v>20</v>
      </c>
      <c r="I130" s="20" t="s">
        <v>25</v>
      </c>
      <c r="J130" s="24">
        <v>1220</v>
      </c>
      <c r="K130" s="23"/>
      <c r="L130" s="17" t="s">
        <v>261</v>
      </c>
    </row>
    <row r="131" spans="1:13" s="17" customFormat="1" ht="31" customHeight="1" x14ac:dyDescent="0.35">
      <c r="A131" s="42" t="s">
        <v>245</v>
      </c>
      <c r="B131" s="42" t="s">
        <v>199</v>
      </c>
      <c r="C131" s="17" t="s">
        <v>250</v>
      </c>
      <c r="D131" s="51">
        <v>45484</v>
      </c>
      <c r="E131" s="19" t="s">
        <v>17</v>
      </c>
      <c r="F131" s="20" t="s">
        <v>193</v>
      </c>
      <c r="G131" s="20" t="s">
        <v>271</v>
      </c>
      <c r="H131" s="21" t="s">
        <v>20</v>
      </c>
      <c r="I131" s="20" t="s">
        <v>21</v>
      </c>
      <c r="J131" s="24">
        <v>990</v>
      </c>
      <c r="K131" s="23"/>
      <c r="L131" s="17" t="s">
        <v>252</v>
      </c>
      <c r="M131" s="41"/>
    </row>
    <row r="132" spans="1:13" s="28" customFormat="1" ht="31" customHeight="1" x14ac:dyDescent="0.35">
      <c r="A132" s="42" t="s">
        <v>245</v>
      </c>
      <c r="B132" s="42" t="s">
        <v>199</v>
      </c>
      <c r="C132" s="17" t="s">
        <v>263</v>
      </c>
      <c r="D132" s="51">
        <v>45490</v>
      </c>
      <c r="E132" s="19" t="s">
        <v>17</v>
      </c>
      <c r="F132" s="20" t="s">
        <v>193</v>
      </c>
      <c r="G132" s="20" t="s">
        <v>272</v>
      </c>
      <c r="H132" s="21" t="s">
        <v>273</v>
      </c>
      <c r="I132" s="20" t="s">
        <v>49</v>
      </c>
      <c r="J132" s="24">
        <v>500</v>
      </c>
      <c r="K132" s="23"/>
      <c r="L132" s="17" t="s">
        <v>266</v>
      </c>
    </row>
    <row r="133" spans="1:13" s="17" customFormat="1" ht="31" customHeight="1" x14ac:dyDescent="0.35">
      <c r="A133" s="42" t="s">
        <v>245</v>
      </c>
      <c r="B133" s="42" t="s">
        <v>199</v>
      </c>
      <c r="C133" s="17" t="s">
        <v>254</v>
      </c>
      <c r="D133" s="51">
        <v>45490</v>
      </c>
      <c r="E133" s="19" t="s">
        <v>17</v>
      </c>
      <c r="F133" s="20" t="s">
        <v>193</v>
      </c>
      <c r="G133" s="29" t="s">
        <v>274</v>
      </c>
      <c r="H133" s="30" t="s">
        <v>20</v>
      </c>
      <c r="I133" s="42" t="s">
        <v>35</v>
      </c>
      <c r="J133" s="31">
        <v>500</v>
      </c>
      <c r="K133" s="23"/>
      <c r="L133" s="17" t="s">
        <v>256</v>
      </c>
    </row>
    <row r="134" spans="1:13" s="15" customFormat="1" ht="31" customHeight="1" x14ac:dyDescent="0.35">
      <c r="A134" s="42" t="s">
        <v>245</v>
      </c>
      <c r="B134" s="42" t="s">
        <v>199</v>
      </c>
      <c r="C134" s="17" t="s">
        <v>263</v>
      </c>
      <c r="D134" s="51">
        <v>45516</v>
      </c>
      <c r="E134" s="19" t="s">
        <v>17</v>
      </c>
      <c r="F134" s="20" t="s">
        <v>193</v>
      </c>
      <c r="G134" s="29" t="s">
        <v>275</v>
      </c>
      <c r="H134" s="30" t="s">
        <v>20</v>
      </c>
      <c r="I134" s="42" t="s">
        <v>21</v>
      </c>
      <c r="J134" s="31">
        <v>500</v>
      </c>
      <c r="K134" s="23"/>
      <c r="L134" s="17" t="s">
        <v>266</v>
      </c>
    </row>
    <row r="135" spans="1:13" s="17" customFormat="1" ht="31" customHeight="1" x14ac:dyDescent="0.35">
      <c r="A135" s="42" t="s">
        <v>245</v>
      </c>
      <c r="B135" s="42" t="s">
        <v>199</v>
      </c>
      <c r="C135" s="17" t="s">
        <v>276</v>
      </c>
      <c r="D135" s="52">
        <v>45516</v>
      </c>
      <c r="E135" s="19" t="s">
        <v>17</v>
      </c>
      <c r="F135" s="20" t="s">
        <v>193</v>
      </c>
      <c r="G135" s="29" t="s">
        <v>277</v>
      </c>
      <c r="H135" s="30" t="s">
        <v>20</v>
      </c>
      <c r="I135" s="42" t="s">
        <v>49</v>
      </c>
      <c r="J135" s="31">
        <v>1140</v>
      </c>
      <c r="K135" s="23"/>
      <c r="L135" s="17" t="s">
        <v>278</v>
      </c>
    </row>
    <row r="136" spans="1:13" s="17" customFormat="1" ht="31" customHeight="1" x14ac:dyDescent="0.35">
      <c r="A136" s="42" t="s">
        <v>245</v>
      </c>
      <c r="B136" s="42" t="s">
        <v>199</v>
      </c>
      <c r="C136" s="17" t="s">
        <v>276</v>
      </c>
      <c r="D136" s="52">
        <v>45516</v>
      </c>
      <c r="E136" s="19" t="s">
        <v>17</v>
      </c>
      <c r="F136" s="20" t="s">
        <v>193</v>
      </c>
      <c r="G136" s="29" t="s">
        <v>279</v>
      </c>
      <c r="H136" s="30" t="s">
        <v>20</v>
      </c>
      <c r="I136" s="29" t="s">
        <v>21</v>
      </c>
      <c r="J136" s="31">
        <v>460</v>
      </c>
      <c r="K136" s="23"/>
      <c r="L136" s="17" t="s">
        <v>278</v>
      </c>
    </row>
    <row r="137" spans="1:13" s="17" customFormat="1" ht="31" customHeight="1" x14ac:dyDescent="0.35">
      <c r="A137" s="42" t="s">
        <v>245</v>
      </c>
      <c r="B137" s="42" t="s">
        <v>199</v>
      </c>
      <c r="C137" s="17" t="s">
        <v>250</v>
      </c>
      <c r="D137" s="52">
        <v>45523</v>
      </c>
      <c r="E137" s="19" t="s">
        <v>17</v>
      </c>
      <c r="F137" s="20" t="s">
        <v>193</v>
      </c>
      <c r="G137" s="29" t="s">
        <v>280</v>
      </c>
      <c r="H137" s="30" t="s">
        <v>20</v>
      </c>
      <c r="I137" s="29" t="s">
        <v>21</v>
      </c>
      <c r="J137" s="31">
        <v>750</v>
      </c>
      <c r="K137" s="23"/>
      <c r="L137" s="17" t="s">
        <v>252</v>
      </c>
    </row>
    <row r="138" spans="1:13" s="28" customFormat="1" ht="31" customHeight="1" x14ac:dyDescent="0.35">
      <c r="A138" s="42" t="s">
        <v>245</v>
      </c>
      <c r="B138" s="42" t="s">
        <v>199</v>
      </c>
      <c r="C138" s="17" t="s">
        <v>250</v>
      </c>
      <c r="D138" s="52">
        <v>45523</v>
      </c>
      <c r="E138" s="19" t="s">
        <v>17</v>
      </c>
      <c r="F138" s="20" t="s">
        <v>193</v>
      </c>
      <c r="G138" s="29" t="s">
        <v>281</v>
      </c>
      <c r="H138" s="30" t="s">
        <v>20</v>
      </c>
      <c r="I138" s="29" t="s">
        <v>282</v>
      </c>
      <c r="J138" s="31">
        <v>1000</v>
      </c>
      <c r="K138" s="23"/>
      <c r="L138" s="17" t="s">
        <v>252</v>
      </c>
    </row>
    <row r="139" spans="1:13" s="28" customFormat="1" ht="31" customHeight="1" x14ac:dyDescent="0.35">
      <c r="A139" s="42" t="s">
        <v>245</v>
      </c>
      <c r="B139" s="42" t="s">
        <v>199</v>
      </c>
      <c r="C139" s="17" t="s">
        <v>246</v>
      </c>
      <c r="D139" s="52">
        <v>45551</v>
      </c>
      <c r="E139" s="19" t="s">
        <v>17</v>
      </c>
      <c r="F139" s="20" t="s">
        <v>193</v>
      </c>
      <c r="G139" s="20" t="s">
        <v>283</v>
      </c>
      <c r="H139" s="32" t="s">
        <v>20</v>
      </c>
      <c r="I139" s="20" t="s">
        <v>49</v>
      </c>
      <c r="J139" s="24">
        <v>2160</v>
      </c>
      <c r="K139" s="33"/>
      <c r="L139" s="23" t="s">
        <v>249</v>
      </c>
    </row>
    <row r="140" spans="1:13" s="34" customFormat="1" ht="31" customHeight="1" x14ac:dyDescent="0.35">
      <c r="A140" s="42" t="s">
        <v>245</v>
      </c>
      <c r="B140" s="42" t="s">
        <v>199</v>
      </c>
      <c r="C140" s="17" t="s">
        <v>276</v>
      </c>
      <c r="D140" s="52">
        <v>45551</v>
      </c>
      <c r="E140" s="19" t="s">
        <v>17</v>
      </c>
      <c r="F140" s="20" t="s">
        <v>193</v>
      </c>
      <c r="G140" s="20" t="s">
        <v>284</v>
      </c>
      <c r="H140" s="32" t="s">
        <v>20</v>
      </c>
      <c r="I140" s="20" t="s">
        <v>49</v>
      </c>
      <c r="J140" s="24">
        <v>695</v>
      </c>
      <c r="K140" s="33"/>
      <c r="L140" s="17" t="s">
        <v>278</v>
      </c>
    </row>
    <row r="141" spans="1:13" s="34" customFormat="1" ht="31" customHeight="1" x14ac:dyDescent="0.35">
      <c r="A141" s="42" t="s">
        <v>245</v>
      </c>
      <c r="B141" s="42" t="s">
        <v>199</v>
      </c>
      <c r="C141" s="17" t="s">
        <v>250</v>
      </c>
      <c r="D141" s="52">
        <v>45551</v>
      </c>
      <c r="E141" s="19" t="s">
        <v>17</v>
      </c>
      <c r="F141" s="20" t="s">
        <v>193</v>
      </c>
      <c r="G141" s="20" t="s">
        <v>285</v>
      </c>
      <c r="H141" s="32" t="s">
        <v>20</v>
      </c>
      <c r="I141" s="20" t="s">
        <v>49</v>
      </c>
      <c r="J141" s="24">
        <v>1000</v>
      </c>
      <c r="K141" s="33"/>
      <c r="L141" s="17" t="s">
        <v>252</v>
      </c>
    </row>
    <row r="142" spans="1:13" s="34" customFormat="1" ht="31" customHeight="1" x14ac:dyDescent="0.35">
      <c r="A142" s="42" t="s">
        <v>245</v>
      </c>
      <c r="B142" s="42" t="s">
        <v>199</v>
      </c>
      <c r="C142" s="17" t="s">
        <v>263</v>
      </c>
      <c r="D142" s="52">
        <v>45560</v>
      </c>
      <c r="E142" s="19" t="s">
        <v>17</v>
      </c>
      <c r="F142" s="20" t="s">
        <v>193</v>
      </c>
      <c r="G142" s="20" t="s">
        <v>286</v>
      </c>
      <c r="H142" s="32" t="s">
        <v>20</v>
      </c>
      <c r="I142" s="20" t="s">
        <v>25</v>
      </c>
      <c r="J142" s="24">
        <v>500</v>
      </c>
      <c r="K142" s="33"/>
      <c r="L142" s="17" t="s">
        <v>266</v>
      </c>
    </row>
    <row r="143" spans="1:13" s="34" customFormat="1" ht="31" customHeight="1" x14ac:dyDescent="0.35">
      <c r="A143" s="42" t="s">
        <v>245</v>
      </c>
      <c r="B143" s="42" t="s">
        <v>199</v>
      </c>
      <c r="C143" s="17" t="s">
        <v>287</v>
      </c>
      <c r="D143" s="52">
        <v>45583</v>
      </c>
      <c r="E143" s="19" t="s">
        <v>17</v>
      </c>
      <c r="F143" s="20" t="s">
        <v>193</v>
      </c>
      <c r="G143" s="20" t="s">
        <v>288</v>
      </c>
      <c r="H143" s="21" t="s">
        <v>20</v>
      </c>
      <c r="I143" s="20" t="s">
        <v>35</v>
      </c>
      <c r="J143" s="24">
        <v>870</v>
      </c>
      <c r="K143" s="34" t="s">
        <v>289</v>
      </c>
      <c r="L143" s="28" t="s">
        <v>290</v>
      </c>
    </row>
    <row r="144" spans="1:13" s="34" customFormat="1" ht="31" customHeight="1" x14ac:dyDescent="0.35">
      <c r="A144" s="42" t="s">
        <v>245</v>
      </c>
      <c r="B144" s="42" t="s">
        <v>199</v>
      </c>
      <c r="C144" s="17" t="s">
        <v>263</v>
      </c>
      <c r="D144" s="52">
        <v>45583</v>
      </c>
      <c r="E144" s="19" t="s">
        <v>17</v>
      </c>
      <c r="F144" s="20" t="s">
        <v>193</v>
      </c>
      <c r="G144" s="20" t="s">
        <v>112</v>
      </c>
      <c r="H144" s="21" t="s">
        <v>113</v>
      </c>
      <c r="I144" s="20" t="s">
        <v>25</v>
      </c>
      <c r="J144" s="24">
        <v>1453</v>
      </c>
      <c r="L144" s="17" t="s">
        <v>266</v>
      </c>
    </row>
    <row r="145" spans="1:23" s="23" customFormat="1" ht="31" customHeight="1" x14ac:dyDescent="0.35">
      <c r="A145" s="42" t="s">
        <v>245</v>
      </c>
      <c r="B145" s="42" t="s">
        <v>199</v>
      </c>
      <c r="C145" s="17" t="s">
        <v>250</v>
      </c>
      <c r="D145" s="52">
        <v>45587</v>
      </c>
      <c r="E145" s="19" t="s">
        <v>17</v>
      </c>
      <c r="F145" s="20" t="s">
        <v>193</v>
      </c>
      <c r="G145" s="20" t="s">
        <v>291</v>
      </c>
      <c r="H145" s="21" t="s">
        <v>20</v>
      </c>
      <c r="I145" s="20" t="s">
        <v>49</v>
      </c>
      <c r="J145" s="24">
        <v>700</v>
      </c>
      <c r="K145" s="34"/>
      <c r="L145" s="17" t="s">
        <v>252</v>
      </c>
    </row>
    <row r="146" spans="1:23" s="34" customFormat="1" ht="31" customHeight="1" x14ac:dyDescent="0.35">
      <c r="A146" s="42" t="s">
        <v>245</v>
      </c>
      <c r="B146" s="42" t="s">
        <v>199</v>
      </c>
      <c r="C146" s="17" t="s">
        <v>276</v>
      </c>
      <c r="D146" s="52">
        <v>45597</v>
      </c>
      <c r="E146" s="19" t="s">
        <v>17</v>
      </c>
      <c r="F146" s="20" t="s">
        <v>193</v>
      </c>
      <c r="G146" s="20" t="s">
        <v>292</v>
      </c>
      <c r="H146" s="21" t="s">
        <v>293</v>
      </c>
      <c r="I146" s="20" t="s">
        <v>49</v>
      </c>
      <c r="J146" s="24">
        <v>1460</v>
      </c>
      <c r="L146" s="17" t="s">
        <v>278</v>
      </c>
    </row>
    <row r="147" spans="1:23" s="28" customFormat="1" ht="31" customHeight="1" x14ac:dyDescent="0.35">
      <c r="A147" s="42" t="s">
        <v>245</v>
      </c>
      <c r="B147" s="42" t="s">
        <v>199</v>
      </c>
      <c r="C147" s="17" t="s">
        <v>254</v>
      </c>
      <c r="D147" s="52">
        <v>45597</v>
      </c>
      <c r="E147" s="19" t="s">
        <v>17</v>
      </c>
      <c r="F147" s="20" t="s">
        <v>193</v>
      </c>
      <c r="G147" s="20" t="s">
        <v>294</v>
      </c>
      <c r="H147" s="21" t="s">
        <v>20</v>
      </c>
      <c r="I147" s="20" t="s">
        <v>49</v>
      </c>
      <c r="J147" s="24">
        <v>700</v>
      </c>
      <c r="K147" s="34"/>
      <c r="L147" s="17" t="s">
        <v>256</v>
      </c>
    </row>
    <row r="148" spans="1:23" s="28" customFormat="1" ht="31" customHeight="1" x14ac:dyDescent="0.35">
      <c r="A148" s="42" t="s">
        <v>245</v>
      </c>
      <c r="B148" s="42" t="s">
        <v>199</v>
      </c>
      <c r="C148" s="17" t="s">
        <v>246</v>
      </c>
      <c r="D148" s="52">
        <v>45664</v>
      </c>
      <c r="E148" s="19" t="s">
        <v>17</v>
      </c>
      <c r="F148" s="20" t="s">
        <v>193</v>
      </c>
      <c r="G148" s="20" t="s">
        <v>295</v>
      </c>
      <c r="H148" s="21" t="s">
        <v>296</v>
      </c>
      <c r="I148" s="20" t="s">
        <v>21</v>
      </c>
      <c r="J148" s="24">
        <v>900</v>
      </c>
      <c r="K148" s="34"/>
      <c r="L148" s="34" t="s">
        <v>249</v>
      </c>
    </row>
    <row r="149" spans="1:23" s="23" customFormat="1" ht="31" customHeight="1" x14ac:dyDescent="0.35">
      <c r="A149" s="42" t="s">
        <v>245</v>
      </c>
      <c r="B149" s="42" t="s">
        <v>199</v>
      </c>
      <c r="C149" s="17" t="s">
        <v>263</v>
      </c>
      <c r="D149" s="52">
        <v>45646</v>
      </c>
      <c r="E149" s="19" t="s">
        <v>17</v>
      </c>
      <c r="F149" s="20" t="s">
        <v>193</v>
      </c>
      <c r="G149" s="20" t="s">
        <v>112</v>
      </c>
      <c r="H149" s="21" t="s">
        <v>113</v>
      </c>
      <c r="I149" s="20" t="s">
        <v>25</v>
      </c>
      <c r="J149" s="24">
        <v>1000</v>
      </c>
      <c r="K149" s="34"/>
      <c r="L149" s="34" t="s">
        <v>266</v>
      </c>
    </row>
    <row r="150" spans="1:23" s="34" customFormat="1" ht="31" customHeight="1" x14ac:dyDescent="0.35">
      <c r="A150" s="42" t="s">
        <v>245</v>
      </c>
      <c r="B150" s="42" t="s">
        <v>199</v>
      </c>
      <c r="C150" s="17" t="s">
        <v>263</v>
      </c>
      <c r="D150" s="52">
        <v>45684</v>
      </c>
      <c r="E150" s="19" t="s">
        <v>17</v>
      </c>
      <c r="F150" s="20" t="s">
        <v>193</v>
      </c>
      <c r="G150" s="20" t="s">
        <v>297</v>
      </c>
      <c r="H150" s="21" t="s">
        <v>298</v>
      </c>
      <c r="I150" s="20" t="s">
        <v>25</v>
      </c>
      <c r="J150" s="24">
        <v>683</v>
      </c>
      <c r="L150" s="34" t="s">
        <v>266</v>
      </c>
    </row>
    <row r="151" spans="1:23" s="17" customFormat="1" ht="31" customHeight="1" x14ac:dyDescent="0.35">
      <c r="A151" s="42" t="s">
        <v>245</v>
      </c>
      <c r="B151" s="42" t="s">
        <v>199</v>
      </c>
      <c r="C151" s="17" t="s">
        <v>250</v>
      </c>
      <c r="D151" s="52">
        <v>45642</v>
      </c>
      <c r="E151" s="19" t="s">
        <v>17</v>
      </c>
      <c r="F151" s="20" t="s">
        <v>193</v>
      </c>
      <c r="G151" s="20" t="s">
        <v>299</v>
      </c>
      <c r="H151" s="32" t="s">
        <v>20</v>
      </c>
      <c r="I151" s="20" t="s">
        <v>49</v>
      </c>
      <c r="J151" s="24">
        <v>700</v>
      </c>
      <c r="K151" s="34"/>
      <c r="L151" s="34" t="s">
        <v>252</v>
      </c>
    </row>
    <row r="152" spans="1:23" s="28" customFormat="1" ht="31" customHeight="1" x14ac:dyDescent="0.35">
      <c r="A152" s="42" t="s">
        <v>245</v>
      </c>
      <c r="B152" s="42" t="s">
        <v>199</v>
      </c>
      <c r="C152" s="17" t="s">
        <v>250</v>
      </c>
      <c r="D152" s="51">
        <v>45701</v>
      </c>
      <c r="E152" s="19" t="s">
        <v>17</v>
      </c>
      <c r="F152" s="20" t="s">
        <v>75</v>
      </c>
      <c r="G152" s="20" t="s">
        <v>300</v>
      </c>
      <c r="H152" s="32" t="s">
        <v>301</v>
      </c>
      <c r="I152" s="20" t="s">
        <v>35</v>
      </c>
      <c r="J152" s="24">
        <v>760</v>
      </c>
      <c r="K152" s="34"/>
      <c r="L152" s="34" t="s">
        <v>252</v>
      </c>
    </row>
    <row r="153" spans="1:23" s="28" customFormat="1" ht="31" customHeight="1" x14ac:dyDescent="0.35">
      <c r="A153" s="42" t="s">
        <v>245</v>
      </c>
      <c r="B153" s="42" t="s">
        <v>199</v>
      </c>
      <c r="C153" s="17" t="s">
        <v>259</v>
      </c>
      <c r="D153" s="51">
        <v>45707</v>
      </c>
      <c r="E153" s="19" t="s">
        <v>17</v>
      </c>
      <c r="F153" s="20" t="s">
        <v>75</v>
      </c>
      <c r="G153" s="20" t="s">
        <v>268</v>
      </c>
      <c r="H153" s="21" t="s">
        <v>269</v>
      </c>
      <c r="I153" s="20" t="s">
        <v>21</v>
      </c>
      <c r="J153" s="24">
        <v>1500</v>
      </c>
      <c r="K153" s="34"/>
      <c r="L153" s="34" t="s">
        <v>261</v>
      </c>
    </row>
    <row r="154" spans="1:23" s="34" customFormat="1" ht="31" customHeight="1" x14ac:dyDescent="0.35">
      <c r="A154" s="17" t="s">
        <v>245</v>
      </c>
      <c r="B154" s="17" t="s">
        <v>199</v>
      </c>
      <c r="C154" s="17" t="s">
        <v>254</v>
      </c>
      <c r="D154" s="52">
        <v>45727</v>
      </c>
      <c r="E154" s="28" t="s">
        <v>17</v>
      </c>
      <c r="F154" s="29" t="s">
        <v>75</v>
      </c>
      <c r="G154" s="29" t="s">
        <v>302</v>
      </c>
      <c r="H154" s="38" t="s">
        <v>20</v>
      </c>
      <c r="I154" s="29" t="s">
        <v>21</v>
      </c>
      <c r="J154" s="31">
        <v>1000</v>
      </c>
      <c r="K154" s="39"/>
      <c r="L154" s="23" t="s">
        <v>256</v>
      </c>
    </row>
    <row r="155" spans="1:23" s="34" customFormat="1" ht="31" customHeight="1" x14ac:dyDescent="0.35">
      <c r="A155" s="42" t="s">
        <v>245</v>
      </c>
      <c r="B155" s="42" t="s">
        <v>199</v>
      </c>
      <c r="C155" s="42" t="s">
        <v>259</v>
      </c>
      <c r="D155" s="51">
        <v>45727</v>
      </c>
      <c r="E155" s="19" t="s">
        <v>17</v>
      </c>
      <c r="F155" s="20" t="s">
        <v>75</v>
      </c>
      <c r="G155" s="20" t="s">
        <v>303</v>
      </c>
      <c r="H155" s="21" t="s">
        <v>304</v>
      </c>
      <c r="I155" s="20" t="s">
        <v>21</v>
      </c>
      <c r="J155" s="24">
        <v>1500</v>
      </c>
      <c r="K155" s="22"/>
      <c r="L155" s="44" t="s">
        <v>261</v>
      </c>
    </row>
    <row r="156" spans="1:23" s="34" customFormat="1" ht="31" customHeight="1" x14ac:dyDescent="0.35">
      <c r="A156" s="17" t="s">
        <v>245</v>
      </c>
      <c r="B156" s="17" t="s">
        <v>199</v>
      </c>
      <c r="C156" s="17" t="s">
        <v>259</v>
      </c>
      <c r="D156" s="52">
        <v>45727</v>
      </c>
      <c r="E156" s="28" t="s">
        <v>17</v>
      </c>
      <c r="F156" s="29" t="s">
        <v>75</v>
      </c>
      <c r="G156" s="29" t="s">
        <v>305</v>
      </c>
      <c r="H156" s="38" t="s">
        <v>306</v>
      </c>
      <c r="I156" s="29" t="s">
        <v>49</v>
      </c>
      <c r="J156" s="31">
        <v>1200</v>
      </c>
      <c r="L156" s="34" t="s">
        <v>261</v>
      </c>
    </row>
    <row r="157" spans="1:23" s="34" customFormat="1" ht="31" customHeight="1" x14ac:dyDescent="0.35">
      <c r="A157" s="17" t="s">
        <v>245</v>
      </c>
      <c r="B157" s="17" t="s">
        <v>199</v>
      </c>
      <c r="C157" s="17" t="s">
        <v>254</v>
      </c>
      <c r="D157" s="52">
        <v>45727</v>
      </c>
      <c r="E157" s="28" t="s">
        <v>17</v>
      </c>
      <c r="F157" s="29" t="s">
        <v>75</v>
      </c>
      <c r="G157" s="29" t="s">
        <v>307</v>
      </c>
      <c r="H157" s="28" t="s">
        <v>20</v>
      </c>
      <c r="I157" s="29" t="s">
        <v>35</v>
      </c>
      <c r="J157" s="31">
        <v>4372</v>
      </c>
      <c r="L157" s="28" t="s">
        <v>256</v>
      </c>
    </row>
    <row r="158" spans="1:23" s="26" customFormat="1" ht="31" customHeight="1" x14ac:dyDescent="0.35">
      <c r="A158" s="17" t="s">
        <v>308</v>
      </c>
      <c r="B158" s="17" t="s">
        <v>15</v>
      </c>
      <c r="C158" s="17"/>
      <c r="D158" s="52">
        <v>44468</v>
      </c>
      <c r="E158" s="19" t="s">
        <v>309</v>
      </c>
      <c r="F158" s="20" t="s">
        <v>75</v>
      </c>
      <c r="G158" s="20" t="s">
        <v>310</v>
      </c>
      <c r="H158" s="28" t="s">
        <v>311</v>
      </c>
      <c r="I158" s="28" t="s">
        <v>312</v>
      </c>
      <c r="J158" s="31">
        <f>SUM(11215.5+4978.21)</f>
        <v>16193.71</v>
      </c>
      <c r="K158" s="33" t="s">
        <v>313</v>
      </c>
      <c r="L158" s="28" t="s">
        <v>314</v>
      </c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</row>
    <row r="159" spans="1:23" s="28" customFormat="1" ht="31" customHeight="1" x14ac:dyDescent="0.35">
      <c r="A159" s="17" t="s">
        <v>308</v>
      </c>
      <c r="B159" s="17" t="s">
        <v>15</v>
      </c>
      <c r="C159" s="17"/>
      <c r="D159" s="52">
        <v>44636</v>
      </c>
      <c r="E159" s="19" t="s">
        <v>309</v>
      </c>
      <c r="F159" s="20" t="s">
        <v>75</v>
      </c>
      <c r="G159" s="28" t="s">
        <v>315</v>
      </c>
      <c r="H159" s="28" t="s">
        <v>316</v>
      </c>
      <c r="I159" s="28" t="s">
        <v>312</v>
      </c>
      <c r="J159" s="31">
        <f>SUM(7702.43+6699.52+14234.12+16483.77)</f>
        <v>45119.839999999997</v>
      </c>
      <c r="K159" s="34" t="s">
        <v>317</v>
      </c>
      <c r="L159" s="28" t="s">
        <v>318</v>
      </c>
    </row>
    <row r="160" spans="1:23" s="28" customFormat="1" ht="31" customHeight="1" x14ac:dyDescent="0.35">
      <c r="A160" s="17" t="s">
        <v>308</v>
      </c>
      <c r="B160" s="17" t="s">
        <v>15</v>
      </c>
      <c r="C160" s="17"/>
      <c r="D160" s="52">
        <v>44727</v>
      </c>
      <c r="E160" s="19" t="s">
        <v>309</v>
      </c>
      <c r="F160" s="20" t="s">
        <v>75</v>
      </c>
      <c r="G160" s="29" t="s">
        <v>131</v>
      </c>
      <c r="H160" s="17" t="s">
        <v>319</v>
      </c>
      <c r="I160" s="20" t="s">
        <v>320</v>
      </c>
      <c r="J160" s="31">
        <v>4895</v>
      </c>
      <c r="K160" s="34" t="s">
        <v>321</v>
      </c>
      <c r="L160" s="34" t="s">
        <v>322</v>
      </c>
    </row>
    <row r="161" spans="1:23" s="34" customFormat="1" ht="31" customHeight="1" x14ac:dyDescent="0.35">
      <c r="A161" s="17" t="s">
        <v>308</v>
      </c>
      <c r="B161" s="17" t="s">
        <v>15</v>
      </c>
      <c r="C161" s="17"/>
      <c r="D161" s="52">
        <v>44832</v>
      </c>
      <c r="E161" s="19" t="s">
        <v>309</v>
      </c>
      <c r="F161" s="20" t="s">
        <v>75</v>
      </c>
      <c r="G161" s="28" t="s">
        <v>315</v>
      </c>
      <c r="H161" s="28" t="s">
        <v>316</v>
      </c>
      <c r="I161" s="44" t="s">
        <v>323</v>
      </c>
      <c r="J161" s="31">
        <f>SUM(10261.44+4916.13+5015.68+5314.35+3997.76)</f>
        <v>29505.360000000001</v>
      </c>
      <c r="K161" s="34" t="s">
        <v>324</v>
      </c>
      <c r="L161" s="34" t="s">
        <v>325</v>
      </c>
    </row>
    <row r="162" spans="1:23" s="34" customFormat="1" ht="31" customHeight="1" x14ac:dyDescent="0.35">
      <c r="A162" s="17" t="s">
        <v>308</v>
      </c>
      <c r="B162" s="17" t="s">
        <v>15</v>
      </c>
      <c r="C162" s="17"/>
      <c r="D162" s="52">
        <v>44832</v>
      </c>
      <c r="E162" s="19" t="s">
        <v>309</v>
      </c>
      <c r="F162" s="20" t="s">
        <v>75</v>
      </c>
      <c r="G162" s="28" t="s">
        <v>315</v>
      </c>
      <c r="H162" s="28" t="s">
        <v>316</v>
      </c>
      <c r="I162" s="44" t="s">
        <v>323</v>
      </c>
      <c r="J162" s="31">
        <f>SUM(5367.33+4916.15+4357.93+4334.07)</f>
        <v>18975.48</v>
      </c>
      <c r="K162" s="34" t="s">
        <v>326</v>
      </c>
      <c r="L162" s="34" t="s">
        <v>327</v>
      </c>
    </row>
    <row r="163" spans="1:23" s="34" customFormat="1" ht="31" customHeight="1" x14ac:dyDescent="0.35">
      <c r="A163" s="28" t="s">
        <v>308</v>
      </c>
      <c r="B163" s="28" t="s">
        <v>15</v>
      </c>
      <c r="C163" s="28"/>
      <c r="D163" s="52">
        <v>45002</v>
      </c>
      <c r="E163" s="19" t="s">
        <v>309</v>
      </c>
      <c r="F163" s="20" t="s">
        <v>75</v>
      </c>
      <c r="G163" s="33" t="s">
        <v>328</v>
      </c>
      <c r="H163" s="33" t="s">
        <v>73</v>
      </c>
      <c r="I163" s="20" t="s">
        <v>320</v>
      </c>
      <c r="J163" s="31">
        <f>SUM(12631+13350+7365+14500+8484)</f>
        <v>56330</v>
      </c>
      <c r="K163" s="34" t="s">
        <v>329</v>
      </c>
      <c r="L163" s="34" t="s">
        <v>330</v>
      </c>
    </row>
    <row r="164" spans="1:23" s="34" customFormat="1" ht="31" customHeight="1" x14ac:dyDescent="0.35">
      <c r="A164" s="17" t="s">
        <v>308</v>
      </c>
      <c r="B164" s="17" t="s">
        <v>15</v>
      </c>
      <c r="C164" s="17"/>
      <c r="D164" s="52">
        <v>45002</v>
      </c>
      <c r="E164" s="19" t="s">
        <v>309</v>
      </c>
      <c r="F164" s="20" t="s">
        <v>75</v>
      </c>
      <c r="G164" s="20" t="s">
        <v>331</v>
      </c>
      <c r="H164" s="57" t="s">
        <v>332</v>
      </c>
      <c r="I164" s="20" t="s">
        <v>320</v>
      </c>
      <c r="J164" s="31">
        <v>3591</v>
      </c>
      <c r="K164" s="34" t="s">
        <v>333</v>
      </c>
      <c r="L164" s="34" t="s">
        <v>334</v>
      </c>
    </row>
    <row r="165" spans="1:23" s="34" customFormat="1" ht="31" customHeight="1" x14ac:dyDescent="0.35">
      <c r="A165" s="17" t="s">
        <v>308</v>
      </c>
      <c r="B165" s="17" t="s">
        <v>15</v>
      </c>
      <c r="C165" s="17"/>
      <c r="D165" s="52">
        <v>45196</v>
      </c>
      <c r="E165" s="19" t="s">
        <v>309</v>
      </c>
      <c r="F165" s="20" t="s">
        <v>75</v>
      </c>
      <c r="G165" s="20" t="s">
        <v>335</v>
      </c>
      <c r="H165" s="17" t="s">
        <v>20</v>
      </c>
      <c r="I165" s="34" t="s">
        <v>336</v>
      </c>
      <c r="J165" s="31">
        <v>336</v>
      </c>
      <c r="K165" s="58" t="s">
        <v>337</v>
      </c>
      <c r="L165" s="58" t="s">
        <v>338</v>
      </c>
    </row>
    <row r="166" spans="1:23" s="34" customFormat="1" ht="31" customHeight="1" x14ac:dyDescent="0.35">
      <c r="A166" s="17" t="s">
        <v>308</v>
      </c>
      <c r="B166" s="17" t="s">
        <v>15</v>
      </c>
      <c r="C166" s="17"/>
      <c r="D166" s="52">
        <v>45196</v>
      </c>
      <c r="E166" s="19" t="s">
        <v>309</v>
      </c>
      <c r="F166" s="20" t="s">
        <v>75</v>
      </c>
      <c r="G166" s="20" t="s">
        <v>339</v>
      </c>
      <c r="H166" s="17" t="s">
        <v>20</v>
      </c>
      <c r="I166" s="34" t="s">
        <v>336</v>
      </c>
      <c r="J166" s="31">
        <v>169</v>
      </c>
      <c r="K166" s="59"/>
      <c r="L166" s="59"/>
    </row>
    <row r="167" spans="1:23" s="23" customFormat="1" ht="31" customHeight="1" x14ac:dyDescent="0.35">
      <c r="A167" s="17" t="s">
        <v>308</v>
      </c>
      <c r="B167" s="17" t="s">
        <v>15</v>
      </c>
      <c r="C167" s="17"/>
      <c r="D167" s="52">
        <v>45196</v>
      </c>
      <c r="E167" s="19" t="s">
        <v>309</v>
      </c>
      <c r="F167" s="20" t="s">
        <v>75</v>
      </c>
      <c r="G167" s="28" t="s">
        <v>315</v>
      </c>
      <c r="H167" s="28" t="s">
        <v>316</v>
      </c>
      <c r="I167" s="33" t="s">
        <v>340</v>
      </c>
      <c r="J167" s="31">
        <v>1344</v>
      </c>
      <c r="K167" s="60" t="s">
        <v>341</v>
      </c>
      <c r="L167" s="61" t="s">
        <v>342</v>
      </c>
    </row>
    <row r="168" spans="1:23" s="34" customFormat="1" ht="31" customHeight="1" x14ac:dyDescent="0.35">
      <c r="A168" s="17" t="s">
        <v>308</v>
      </c>
      <c r="B168" s="17" t="s">
        <v>15</v>
      </c>
      <c r="C168" s="17"/>
      <c r="D168" s="52">
        <v>45196</v>
      </c>
      <c r="E168" s="19" t="s">
        <v>309</v>
      </c>
      <c r="F168" s="20" t="s">
        <v>75</v>
      </c>
      <c r="G168" s="20" t="s">
        <v>343</v>
      </c>
      <c r="H168" s="28" t="s">
        <v>69</v>
      </c>
      <c r="I168" s="33" t="s">
        <v>340</v>
      </c>
      <c r="J168" s="31">
        <v>263.56</v>
      </c>
      <c r="K168" s="59"/>
      <c r="L168" s="59"/>
    </row>
    <row r="169" spans="1:23" s="34" customFormat="1" ht="31" customHeight="1" x14ac:dyDescent="0.35">
      <c r="A169" s="17" t="s">
        <v>308</v>
      </c>
      <c r="B169" s="17" t="s">
        <v>15</v>
      </c>
      <c r="C169" s="17"/>
      <c r="D169" s="52">
        <v>45196</v>
      </c>
      <c r="E169" s="19" t="s">
        <v>309</v>
      </c>
      <c r="F169" s="20" t="s">
        <v>75</v>
      </c>
      <c r="G169" s="20" t="s">
        <v>344</v>
      </c>
      <c r="H169" s="21" t="s">
        <v>20</v>
      </c>
      <c r="I169" s="34" t="s">
        <v>340</v>
      </c>
      <c r="J169" s="31">
        <v>190</v>
      </c>
      <c r="K169" s="59"/>
      <c r="L169" s="59" t="s">
        <v>345</v>
      </c>
    </row>
    <row r="170" spans="1:23" s="28" customFormat="1" ht="31" customHeight="1" x14ac:dyDescent="0.35">
      <c r="A170" s="17" t="s">
        <v>308</v>
      </c>
      <c r="B170" s="17" t="s">
        <v>15</v>
      </c>
      <c r="C170" s="17"/>
      <c r="D170" s="52">
        <v>45196</v>
      </c>
      <c r="E170" s="19" t="s">
        <v>309</v>
      </c>
      <c r="F170" s="20" t="s">
        <v>75</v>
      </c>
      <c r="G170" s="20" t="s">
        <v>346</v>
      </c>
      <c r="H170" s="28" t="s">
        <v>20</v>
      </c>
      <c r="I170" s="34" t="s">
        <v>340</v>
      </c>
      <c r="J170" s="31">
        <v>300</v>
      </c>
      <c r="K170" s="59"/>
      <c r="L170" s="59"/>
    </row>
    <row r="171" spans="1:23" s="23" customFormat="1" ht="31" customHeight="1" x14ac:dyDescent="0.35">
      <c r="A171" s="17" t="s">
        <v>308</v>
      </c>
      <c r="B171" s="17" t="s">
        <v>15</v>
      </c>
      <c r="C171" s="17"/>
      <c r="D171" s="52">
        <v>45196</v>
      </c>
      <c r="E171" s="19" t="s">
        <v>309</v>
      </c>
      <c r="F171" s="20" t="s">
        <v>75</v>
      </c>
      <c r="G171" s="29" t="s">
        <v>347</v>
      </c>
      <c r="H171" s="38" t="s">
        <v>20</v>
      </c>
      <c r="I171" s="34" t="s">
        <v>340</v>
      </c>
      <c r="J171" s="39">
        <v>250</v>
      </c>
      <c r="K171" s="59"/>
      <c r="L171" s="59"/>
    </row>
    <row r="172" spans="1:23" s="34" customFormat="1" ht="31" customHeight="1" x14ac:dyDescent="0.35">
      <c r="A172" s="17" t="s">
        <v>308</v>
      </c>
      <c r="B172" s="17" t="s">
        <v>15</v>
      </c>
      <c r="C172" s="17"/>
      <c r="D172" s="52">
        <v>45196</v>
      </c>
      <c r="E172" s="19" t="s">
        <v>309</v>
      </c>
      <c r="F172" s="20" t="s">
        <v>75</v>
      </c>
      <c r="G172" s="29" t="s">
        <v>348</v>
      </c>
      <c r="H172" s="30" t="s">
        <v>20</v>
      </c>
      <c r="I172" s="34" t="s">
        <v>340</v>
      </c>
      <c r="J172" s="39">
        <v>250</v>
      </c>
      <c r="K172" s="59"/>
      <c r="L172" s="59"/>
    </row>
    <row r="173" spans="1:23" s="34" customFormat="1" ht="31" customHeight="1" x14ac:dyDescent="0.35">
      <c r="A173" s="17" t="s">
        <v>308</v>
      </c>
      <c r="B173" s="17" t="s">
        <v>15</v>
      </c>
      <c r="C173" s="17"/>
      <c r="D173" s="52">
        <v>45196</v>
      </c>
      <c r="E173" s="19" t="s">
        <v>309</v>
      </c>
      <c r="F173" s="20" t="s">
        <v>75</v>
      </c>
      <c r="G173" s="20" t="s">
        <v>349</v>
      </c>
      <c r="H173" s="21" t="s">
        <v>20</v>
      </c>
      <c r="I173" s="34" t="s">
        <v>340</v>
      </c>
      <c r="J173" s="31">
        <v>300</v>
      </c>
      <c r="K173" s="59"/>
      <c r="L173" s="59"/>
    </row>
    <row r="174" spans="1:23" s="17" customFormat="1" ht="31" customHeight="1" x14ac:dyDescent="0.35">
      <c r="A174" s="17" t="s">
        <v>308</v>
      </c>
      <c r="B174" s="17" t="s">
        <v>15</v>
      </c>
      <c r="D174" s="52">
        <v>45196</v>
      </c>
      <c r="E174" s="19" t="s">
        <v>309</v>
      </c>
      <c r="F174" s="20" t="s">
        <v>75</v>
      </c>
      <c r="G174" s="20" t="s">
        <v>350</v>
      </c>
      <c r="H174" s="21" t="s">
        <v>20</v>
      </c>
      <c r="I174" s="34" t="s">
        <v>340</v>
      </c>
      <c r="J174" s="31">
        <v>600</v>
      </c>
      <c r="K174" s="59"/>
      <c r="L174" s="59"/>
    </row>
    <row r="175" spans="1:23" s="33" customFormat="1" ht="31" customHeight="1" x14ac:dyDescent="0.35">
      <c r="A175" s="17" t="s">
        <v>308</v>
      </c>
      <c r="B175" s="17" t="s">
        <v>15</v>
      </c>
      <c r="C175" s="17"/>
      <c r="D175" s="52">
        <v>45196</v>
      </c>
      <c r="E175" s="19" t="s">
        <v>309</v>
      </c>
      <c r="F175" s="20" t="s">
        <v>75</v>
      </c>
      <c r="G175" s="20" t="s">
        <v>339</v>
      </c>
      <c r="H175" s="21" t="s">
        <v>20</v>
      </c>
      <c r="I175" s="34" t="s">
        <v>340</v>
      </c>
      <c r="J175" s="31">
        <v>131</v>
      </c>
      <c r="K175" s="59"/>
      <c r="L175" s="59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</row>
    <row r="176" spans="1:23" s="33" customFormat="1" ht="31" customHeight="1" x14ac:dyDescent="0.35">
      <c r="A176" s="17" t="s">
        <v>308</v>
      </c>
      <c r="B176" s="17" t="s">
        <v>15</v>
      </c>
      <c r="C176" s="17"/>
      <c r="D176" s="52">
        <v>45196</v>
      </c>
      <c r="E176" s="19" t="s">
        <v>309</v>
      </c>
      <c r="F176" s="20" t="s">
        <v>75</v>
      </c>
      <c r="G176" s="34" t="s">
        <v>351</v>
      </c>
      <c r="H176" s="19" t="s">
        <v>352</v>
      </c>
      <c r="I176" s="33" t="s">
        <v>340</v>
      </c>
      <c r="J176" s="31">
        <v>1960</v>
      </c>
      <c r="K176" s="59"/>
      <c r="L176" s="59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</row>
    <row r="177" spans="1:23" s="33" customFormat="1" ht="31" customHeight="1" x14ac:dyDescent="0.35">
      <c r="A177" s="17" t="s">
        <v>308</v>
      </c>
      <c r="B177" s="17" t="s">
        <v>15</v>
      </c>
      <c r="C177" s="17"/>
      <c r="D177" s="52">
        <v>45196</v>
      </c>
      <c r="E177" s="19" t="s">
        <v>309</v>
      </c>
      <c r="F177" s="20" t="s">
        <v>75</v>
      </c>
      <c r="G177" s="29" t="s">
        <v>353</v>
      </c>
      <c r="H177" s="48" t="s">
        <v>354</v>
      </c>
      <c r="I177" s="34" t="s">
        <v>340</v>
      </c>
      <c r="J177" s="31">
        <f>SUM(22.5+25)</f>
        <v>47.5</v>
      </c>
      <c r="K177" s="59"/>
      <c r="L177" s="59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</row>
    <row r="178" spans="1:23" s="23" customFormat="1" ht="31" customHeight="1" x14ac:dyDescent="0.35">
      <c r="A178" s="17" t="s">
        <v>308</v>
      </c>
      <c r="B178" s="17" t="s">
        <v>15</v>
      </c>
      <c r="C178" s="17"/>
      <c r="D178" s="52">
        <v>45196</v>
      </c>
      <c r="E178" s="19" t="s">
        <v>309</v>
      </c>
      <c r="F178" s="20" t="s">
        <v>75</v>
      </c>
      <c r="G178" s="29" t="s">
        <v>355</v>
      </c>
      <c r="H178" s="62" t="s">
        <v>356</v>
      </c>
      <c r="I178" s="33" t="s">
        <v>340</v>
      </c>
      <c r="J178" s="31">
        <v>655</v>
      </c>
      <c r="K178" s="39" t="s">
        <v>357</v>
      </c>
      <c r="L178" s="23" t="s">
        <v>358</v>
      </c>
    </row>
    <row r="179" spans="1:23" s="34" customFormat="1" ht="31" customHeight="1" x14ac:dyDescent="0.35">
      <c r="A179" s="17" t="s">
        <v>308</v>
      </c>
      <c r="B179" s="17" t="s">
        <v>15</v>
      </c>
      <c r="C179" s="17"/>
      <c r="D179" s="54">
        <v>45364</v>
      </c>
      <c r="E179" s="19" t="s">
        <v>309</v>
      </c>
      <c r="F179" s="20" t="s">
        <v>75</v>
      </c>
      <c r="G179" s="29" t="s">
        <v>359</v>
      </c>
      <c r="H179" s="30" t="s">
        <v>360</v>
      </c>
      <c r="I179" s="34" t="s">
        <v>361</v>
      </c>
      <c r="J179" s="31">
        <v>7500</v>
      </c>
      <c r="K179" s="63" t="s">
        <v>362</v>
      </c>
      <c r="L179" s="58" t="s">
        <v>363</v>
      </c>
      <c r="M179" s="36"/>
      <c r="T179" s="37"/>
    </row>
    <row r="180" spans="1:23" s="34" customFormat="1" ht="31" customHeight="1" x14ac:dyDescent="0.35">
      <c r="A180" s="17" t="s">
        <v>308</v>
      </c>
      <c r="B180" s="17" t="s">
        <v>15</v>
      </c>
      <c r="C180" s="17"/>
      <c r="D180" s="54">
        <v>45364</v>
      </c>
      <c r="E180" s="19" t="s">
        <v>309</v>
      </c>
      <c r="F180" s="20" t="s">
        <v>75</v>
      </c>
      <c r="G180" s="57" t="s">
        <v>364</v>
      </c>
      <c r="H180" s="28" t="s">
        <v>20</v>
      </c>
      <c r="I180" s="34" t="s">
        <v>361</v>
      </c>
      <c r="J180" s="31">
        <v>7500</v>
      </c>
      <c r="K180" s="59"/>
      <c r="L180" s="59"/>
      <c r="M180" s="36"/>
      <c r="T180" s="37"/>
    </row>
    <row r="181" spans="1:23" s="34" customFormat="1" ht="31" customHeight="1" x14ac:dyDescent="0.35">
      <c r="A181" s="17" t="s">
        <v>308</v>
      </c>
      <c r="B181" s="17" t="s">
        <v>15</v>
      </c>
      <c r="C181" s="17"/>
      <c r="D181" s="54">
        <v>45364</v>
      </c>
      <c r="E181" s="19" t="s">
        <v>309</v>
      </c>
      <c r="F181" s="20" t="s">
        <v>75</v>
      </c>
      <c r="G181" s="44" t="s">
        <v>365</v>
      </c>
      <c r="H181" s="21" t="s">
        <v>366</v>
      </c>
      <c r="I181" s="34" t="s">
        <v>361</v>
      </c>
      <c r="J181" s="31">
        <f>SUM(3619+569.55)</f>
        <v>4188.55</v>
      </c>
      <c r="K181" s="59"/>
      <c r="L181" s="59"/>
      <c r="M181" s="36"/>
      <c r="T181" s="37"/>
    </row>
    <row r="182" spans="1:23" s="34" customFormat="1" ht="31" customHeight="1" x14ac:dyDescent="0.35">
      <c r="A182" s="17" t="s">
        <v>308</v>
      </c>
      <c r="B182" s="17" t="s">
        <v>15</v>
      </c>
      <c r="C182" s="28"/>
      <c r="D182" s="54">
        <v>45364</v>
      </c>
      <c r="E182" s="19" t="s">
        <v>309</v>
      </c>
      <c r="F182" s="20" t="s">
        <v>75</v>
      </c>
      <c r="G182" s="57" t="s">
        <v>367</v>
      </c>
      <c r="H182" s="38" t="s">
        <v>368</v>
      </c>
      <c r="I182" s="34" t="s">
        <v>361</v>
      </c>
      <c r="J182" s="31">
        <v>7500</v>
      </c>
      <c r="K182" s="59"/>
      <c r="L182" s="59"/>
      <c r="M182" s="36"/>
      <c r="T182" s="37"/>
    </row>
    <row r="183" spans="1:23" s="34" customFormat="1" ht="31" customHeight="1" x14ac:dyDescent="0.35">
      <c r="A183" s="17" t="s">
        <v>308</v>
      </c>
      <c r="B183" s="17" t="s">
        <v>15</v>
      </c>
      <c r="C183" s="28"/>
      <c r="D183" s="54">
        <v>45364</v>
      </c>
      <c r="E183" s="19" t="s">
        <v>309</v>
      </c>
      <c r="F183" s="20" t="s">
        <v>75</v>
      </c>
      <c r="G183" s="28" t="s">
        <v>315</v>
      </c>
      <c r="H183" s="28" t="s">
        <v>316</v>
      </c>
      <c r="I183" s="34" t="s">
        <v>361</v>
      </c>
      <c r="J183" s="31">
        <f>SUM(551+552.6)</f>
        <v>1103.5999999999999</v>
      </c>
      <c r="K183" s="59"/>
      <c r="L183" s="59"/>
      <c r="M183" s="36"/>
      <c r="V183" s="36"/>
    </row>
    <row r="184" spans="1:23" s="34" customFormat="1" ht="31" customHeight="1" x14ac:dyDescent="0.35">
      <c r="A184" s="17" t="s">
        <v>308</v>
      </c>
      <c r="B184" s="17" t="s">
        <v>15</v>
      </c>
      <c r="C184" s="28"/>
      <c r="D184" s="54">
        <v>45364</v>
      </c>
      <c r="E184" s="19" t="s">
        <v>309</v>
      </c>
      <c r="F184" s="20" t="s">
        <v>75</v>
      </c>
      <c r="G184" s="57" t="s">
        <v>328</v>
      </c>
      <c r="H184" s="44" t="s">
        <v>73</v>
      </c>
      <c r="I184" s="34" t="s">
        <v>361</v>
      </c>
      <c r="J184" s="31">
        <v>4626</v>
      </c>
      <c r="K184" s="59"/>
      <c r="L184" s="59"/>
      <c r="M184" s="36"/>
      <c r="N184" s="36"/>
      <c r="P184" s="41"/>
      <c r="Q184" s="41"/>
      <c r="R184" s="41"/>
      <c r="S184" s="41"/>
      <c r="T184" s="36"/>
      <c r="U184" s="36"/>
      <c r="V184" s="36"/>
    </row>
    <row r="185" spans="1:23" s="34" customFormat="1" ht="31" customHeight="1" x14ac:dyDescent="0.35">
      <c r="A185" s="17" t="s">
        <v>308</v>
      </c>
      <c r="B185" s="17" t="s">
        <v>15</v>
      </c>
      <c r="C185" s="28"/>
      <c r="D185" s="54">
        <v>45364</v>
      </c>
      <c r="E185" s="19" t="s">
        <v>309</v>
      </c>
      <c r="F185" s="20" t="s">
        <v>75</v>
      </c>
      <c r="G185" s="29" t="s">
        <v>355</v>
      </c>
      <c r="H185" s="62" t="s">
        <v>356</v>
      </c>
      <c r="I185" s="34" t="s">
        <v>361</v>
      </c>
      <c r="J185" s="31">
        <f>SUM(4154.22+1302.78)</f>
        <v>5457</v>
      </c>
      <c r="K185" s="59"/>
      <c r="L185" s="59"/>
      <c r="M185" s="36"/>
      <c r="N185" s="36"/>
      <c r="P185" s="41"/>
      <c r="Q185" s="41"/>
      <c r="R185" s="41"/>
      <c r="S185" s="41"/>
      <c r="T185" s="36"/>
      <c r="U185" s="36"/>
      <c r="V185" s="36"/>
    </row>
    <row r="186" spans="1:23" s="34" customFormat="1" ht="31" customHeight="1" x14ac:dyDescent="0.35">
      <c r="A186" s="17" t="s">
        <v>308</v>
      </c>
      <c r="B186" s="17" t="s">
        <v>15</v>
      </c>
      <c r="C186" s="28"/>
      <c r="D186" s="54">
        <v>45364</v>
      </c>
      <c r="E186" s="19" t="s">
        <v>309</v>
      </c>
      <c r="F186" s="20" t="s">
        <v>75</v>
      </c>
      <c r="G186" s="20" t="s">
        <v>369</v>
      </c>
      <c r="H186" s="21" t="s">
        <v>370</v>
      </c>
      <c r="I186" s="34" t="s">
        <v>361</v>
      </c>
      <c r="J186" s="31">
        <v>7500</v>
      </c>
      <c r="K186" s="59"/>
      <c r="L186" s="59"/>
      <c r="M186" s="36"/>
      <c r="N186" s="36"/>
      <c r="P186" s="41"/>
      <c r="Q186" s="41"/>
      <c r="R186" s="41"/>
      <c r="S186" s="41"/>
      <c r="T186" s="36"/>
      <c r="U186" s="36"/>
      <c r="V186" s="36"/>
    </row>
    <row r="187" spans="1:23" s="34" customFormat="1" ht="31" customHeight="1" x14ac:dyDescent="0.35">
      <c r="A187" s="17" t="s">
        <v>308</v>
      </c>
      <c r="B187" s="17" t="s">
        <v>15</v>
      </c>
      <c r="C187" s="28"/>
      <c r="D187" s="54">
        <v>45364</v>
      </c>
      <c r="E187" s="19" t="s">
        <v>309</v>
      </c>
      <c r="F187" s="20" t="s">
        <v>75</v>
      </c>
      <c r="G187" s="34" t="s">
        <v>351</v>
      </c>
      <c r="H187" s="19" t="s">
        <v>352</v>
      </c>
      <c r="I187" s="34" t="s">
        <v>361</v>
      </c>
      <c r="J187" s="39">
        <v>7500</v>
      </c>
      <c r="K187" s="59"/>
      <c r="L187" s="59"/>
      <c r="M187" s="36"/>
      <c r="N187" s="36"/>
      <c r="P187" s="41"/>
      <c r="Q187" s="41"/>
      <c r="R187" s="41"/>
      <c r="S187" s="41"/>
      <c r="T187" s="36"/>
      <c r="U187" s="36"/>
      <c r="V187" s="36"/>
    </row>
    <row r="188" spans="1:23" s="34" customFormat="1" ht="31" customHeight="1" x14ac:dyDescent="0.35">
      <c r="A188" s="17" t="s">
        <v>308</v>
      </c>
      <c r="B188" s="17" t="s">
        <v>15</v>
      </c>
      <c r="C188" s="28"/>
      <c r="D188" s="54">
        <v>45364</v>
      </c>
      <c r="E188" s="19" t="s">
        <v>309</v>
      </c>
      <c r="F188" s="20" t="s">
        <v>75</v>
      </c>
      <c r="G188" s="28" t="s">
        <v>371</v>
      </c>
      <c r="H188" s="38" t="s">
        <v>298</v>
      </c>
      <c r="I188" s="34" t="s">
        <v>361</v>
      </c>
      <c r="J188" s="39">
        <v>7500</v>
      </c>
      <c r="K188" s="59"/>
      <c r="L188" s="59"/>
      <c r="M188" s="36"/>
      <c r="N188" s="36"/>
      <c r="P188" s="41"/>
      <c r="Q188" s="41"/>
      <c r="R188" s="41"/>
      <c r="S188" s="41"/>
      <c r="T188" s="36"/>
      <c r="U188" s="36"/>
      <c r="V188" s="36"/>
    </row>
    <row r="189" spans="1:23" s="34" customFormat="1" ht="31" customHeight="1" x14ac:dyDescent="0.35">
      <c r="A189" s="17" t="s">
        <v>308</v>
      </c>
      <c r="B189" s="17" t="s">
        <v>15</v>
      </c>
      <c r="C189" s="28"/>
      <c r="D189" s="54">
        <v>45364</v>
      </c>
      <c r="E189" s="19" t="s">
        <v>309</v>
      </c>
      <c r="F189" s="20" t="s">
        <v>75</v>
      </c>
      <c r="G189" s="20" t="s">
        <v>310</v>
      </c>
      <c r="H189" s="28" t="s">
        <v>311</v>
      </c>
      <c r="I189" s="34" t="s">
        <v>361</v>
      </c>
      <c r="J189" s="39">
        <v>3000</v>
      </c>
      <c r="K189" s="59"/>
      <c r="L189" s="59"/>
      <c r="M189" s="36"/>
      <c r="N189" s="36"/>
      <c r="P189" s="41"/>
      <c r="Q189" s="41"/>
      <c r="R189" s="41"/>
      <c r="S189" s="41"/>
      <c r="T189" s="36"/>
      <c r="U189" s="36"/>
      <c r="V189" s="36"/>
    </row>
    <row r="190" spans="1:23" s="15" customFormat="1" ht="31" customHeight="1" x14ac:dyDescent="0.35">
      <c r="A190" s="17" t="s">
        <v>308</v>
      </c>
      <c r="B190" s="17" t="s">
        <v>15</v>
      </c>
      <c r="C190" s="17"/>
      <c r="D190" s="54">
        <v>45364</v>
      </c>
      <c r="E190" s="19" t="s">
        <v>309</v>
      </c>
      <c r="F190" s="20" t="s">
        <v>75</v>
      </c>
      <c r="G190" s="29" t="s">
        <v>372</v>
      </c>
      <c r="H190" s="34" t="s">
        <v>20</v>
      </c>
      <c r="I190" s="34" t="s">
        <v>340</v>
      </c>
      <c r="J190" s="31">
        <f>SUM(4092+5000)</f>
        <v>9092</v>
      </c>
      <c r="K190" s="23" t="s">
        <v>373</v>
      </c>
      <c r="L190" s="17" t="s">
        <v>374</v>
      </c>
    </row>
    <row r="191" spans="1:23" s="17" customFormat="1" ht="31" customHeight="1" x14ac:dyDescent="0.35">
      <c r="A191" s="17" t="s">
        <v>308</v>
      </c>
      <c r="B191" s="17" t="s">
        <v>15</v>
      </c>
      <c r="D191" s="54">
        <v>45364</v>
      </c>
      <c r="E191" s="19" t="s">
        <v>309</v>
      </c>
      <c r="F191" s="20" t="s">
        <v>75</v>
      </c>
      <c r="G191" s="34" t="s">
        <v>375</v>
      </c>
      <c r="H191" s="23" t="s">
        <v>20</v>
      </c>
      <c r="I191" s="20" t="s">
        <v>320</v>
      </c>
      <c r="J191" s="31">
        <v>3010</v>
      </c>
      <c r="K191" s="61" t="s">
        <v>376</v>
      </c>
      <c r="L191" s="42" t="s">
        <v>377</v>
      </c>
    </row>
    <row r="192" spans="1:23" s="28" customFormat="1" ht="31" customHeight="1" x14ac:dyDescent="0.35">
      <c r="A192" s="17" t="s">
        <v>308</v>
      </c>
      <c r="B192" s="17" t="s">
        <v>15</v>
      </c>
      <c r="C192" s="17"/>
      <c r="D192" s="54">
        <v>45364</v>
      </c>
      <c r="E192" s="19" t="s">
        <v>309</v>
      </c>
      <c r="F192" s="20" t="s">
        <v>75</v>
      </c>
      <c r="G192" s="34" t="s">
        <v>378</v>
      </c>
      <c r="H192" s="64" t="s">
        <v>379</v>
      </c>
      <c r="I192" s="20" t="s">
        <v>320</v>
      </c>
      <c r="J192" s="31">
        <v>5000</v>
      </c>
      <c r="K192" s="59"/>
      <c r="L192" s="42" t="s">
        <v>380</v>
      </c>
    </row>
    <row r="193" spans="1:22" s="34" customFormat="1" ht="31" customHeight="1" x14ac:dyDescent="0.35">
      <c r="A193" s="17" t="s">
        <v>308</v>
      </c>
      <c r="B193" s="17" t="s">
        <v>15</v>
      </c>
      <c r="C193" s="17"/>
      <c r="D193" s="54">
        <v>45364</v>
      </c>
      <c r="E193" s="19" t="s">
        <v>309</v>
      </c>
      <c r="F193" s="20" t="s">
        <v>75</v>
      </c>
      <c r="G193" s="65" t="s">
        <v>70</v>
      </c>
      <c r="H193" s="17" t="s">
        <v>20</v>
      </c>
      <c r="I193" s="20" t="s">
        <v>320</v>
      </c>
      <c r="J193" s="31">
        <v>4998</v>
      </c>
      <c r="K193" s="59"/>
      <c r="L193" s="19" t="s">
        <v>381</v>
      </c>
    </row>
    <row r="194" spans="1:22" s="34" customFormat="1" ht="31" customHeight="1" x14ac:dyDescent="0.35">
      <c r="A194" s="17" t="s">
        <v>308</v>
      </c>
      <c r="B194" s="17" t="s">
        <v>15</v>
      </c>
      <c r="C194" s="17"/>
      <c r="D194" s="54">
        <v>45364</v>
      </c>
      <c r="E194" s="19" t="s">
        <v>309</v>
      </c>
      <c r="F194" s="20" t="s">
        <v>75</v>
      </c>
      <c r="G194" s="65" t="s">
        <v>382</v>
      </c>
      <c r="H194" s="23" t="s">
        <v>383</v>
      </c>
      <c r="I194" s="20" t="s">
        <v>320</v>
      </c>
      <c r="J194" s="31">
        <v>5000</v>
      </c>
      <c r="K194" s="59"/>
      <c r="L194" s="19" t="s">
        <v>384</v>
      </c>
    </row>
    <row r="195" spans="1:22" s="23" customFormat="1" ht="31" customHeight="1" x14ac:dyDescent="0.35">
      <c r="A195" s="17" t="s">
        <v>308</v>
      </c>
      <c r="B195" s="17" t="s">
        <v>15</v>
      </c>
      <c r="C195" s="17"/>
      <c r="D195" s="54">
        <v>45364</v>
      </c>
      <c r="E195" s="19" t="s">
        <v>309</v>
      </c>
      <c r="F195" s="20" t="s">
        <v>75</v>
      </c>
      <c r="G195" s="65" t="s">
        <v>385</v>
      </c>
      <c r="H195" s="34" t="s">
        <v>386</v>
      </c>
      <c r="I195" s="20" t="s">
        <v>320</v>
      </c>
      <c r="J195" s="31">
        <v>5000</v>
      </c>
      <c r="K195" s="59"/>
      <c r="L195" s="19" t="s">
        <v>387</v>
      </c>
    </row>
    <row r="196" spans="1:22" s="34" customFormat="1" ht="31" customHeight="1" x14ac:dyDescent="0.35">
      <c r="A196" s="17" t="s">
        <v>308</v>
      </c>
      <c r="B196" s="17" t="s">
        <v>15</v>
      </c>
      <c r="C196" s="17"/>
      <c r="D196" s="54">
        <v>45364</v>
      </c>
      <c r="E196" s="19" t="s">
        <v>309</v>
      </c>
      <c r="F196" s="20" t="s">
        <v>75</v>
      </c>
      <c r="G196" s="65" t="s">
        <v>63</v>
      </c>
      <c r="H196" s="28" t="s">
        <v>64</v>
      </c>
      <c r="I196" s="20" t="s">
        <v>320</v>
      </c>
      <c r="J196" s="31">
        <v>4917</v>
      </c>
      <c r="K196" s="59"/>
      <c r="L196" s="19" t="s">
        <v>388</v>
      </c>
    </row>
    <row r="197" spans="1:22" s="28" customFormat="1" ht="31" customHeight="1" x14ac:dyDescent="0.35">
      <c r="A197" s="17" t="s">
        <v>308</v>
      </c>
      <c r="B197" s="17" t="s">
        <v>15</v>
      </c>
      <c r="C197" s="17"/>
      <c r="D197" s="54">
        <v>45364</v>
      </c>
      <c r="E197" s="19" t="s">
        <v>309</v>
      </c>
      <c r="F197" s="20" t="s">
        <v>75</v>
      </c>
      <c r="G197" s="65" t="s">
        <v>331</v>
      </c>
      <c r="H197" s="57" t="s">
        <v>332</v>
      </c>
      <c r="I197" s="20" t="s">
        <v>320</v>
      </c>
      <c r="J197" s="31">
        <v>5000</v>
      </c>
      <c r="K197" s="59"/>
      <c r="L197" s="19" t="s">
        <v>389</v>
      </c>
    </row>
    <row r="198" spans="1:22" s="23" customFormat="1" ht="31" customHeight="1" x14ac:dyDescent="0.35">
      <c r="A198" s="17" t="s">
        <v>308</v>
      </c>
      <c r="B198" s="17" t="s">
        <v>15</v>
      </c>
      <c r="C198" s="17"/>
      <c r="D198" s="54">
        <v>45364</v>
      </c>
      <c r="E198" s="19" t="s">
        <v>309</v>
      </c>
      <c r="F198" s="20" t="s">
        <v>75</v>
      </c>
      <c r="G198" s="65" t="s">
        <v>390</v>
      </c>
      <c r="H198" s="28" t="s">
        <v>391</v>
      </c>
      <c r="I198" s="20" t="s">
        <v>320</v>
      </c>
      <c r="J198" s="31">
        <v>4665</v>
      </c>
      <c r="K198" s="59"/>
      <c r="L198" s="19" t="s">
        <v>392</v>
      </c>
    </row>
    <row r="199" spans="1:22" s="34" customFormat="1" ht="31" customHeight="1" x14ac:dyDescent="0.35">
      <c r="A199" s="17" t="s">
        <v>308</v>
      </c>
      <c r="B199" s="17" t="s">
        <v>15</v>
      </c>
      <c r="C199" s="17"/>
      <c r="D199" s="54">
        <v>45364</v>
      </c>
      <c r="E199" s="19" t="s">
        <v>309</v>
      </c>
      <c r="F199" s="20" t="s">
        <v>75</v>
      </c>
      <c r="G199" s="44" t="s">
        <v>365</v>
      </c>
      <c r="H199" s="21" t="s">
        <v>366</v>
      </c>
      <c r="I199" s="20" t="s">
        <v>320</v>
      </c>
      <c r="J199" s="31">
        <v>5000</v>
      </c>
      <c r="K199" s="59"/>
      <c r="L199" s="19" t="s">
        <v>393</v>
      </c>
    </row>
    <row r="200" spans="1:22" s="17" customFormat="1" ht="31" customHeight="1" x14ac:dyDescent="0.35">
      <c r="A200" s="17" t="s">
        <v>308</v>
      </c>
      <c r="B200" s="17" t="s">
        <v>15</v>
      </c>
      <c r="D200" s="54">
        <v>45364</v>
      </c>
      <c r="E200" s="19" t="s">
        <v>309</v>
      </c>
      <c r="F200" s="20" t="s">
        <v>75</v>
      </c>
      <c r="G200" s="29" t="s">
        <v>131</v>
      </c>
      <c r="H200" s="17" t="s">
        <v>319</v>
      </c>
      <c r="I200" s="20" t="s">
        <v>320</v>
      </c>
      <c r="J200" s="31">
        <f>SUM(5000+5000)</f>
        <v>10000</v>
      </c>
      <c r="K200" s="59"/>
      <c r="L200" s="19" t="s">
        <v>394</v>
      </c>
    </row>
    <row r="201" spans="1:22" s="34" customFormat="1" ht="31" customHeight="1" x14ac:dyDescent="0.35">
      <c r="A201" s="17" t="s">
        <v>308</v>
      </c>
      <c r="B201" s="17" t="s">
        <v>15</v>
      </c>
      <c r="C201" s="17"/>
      <c r="D201" s="54">
        <v>45364</v>
      </c>
      <c r="E201" s="19" t="s">
        <v>309</v>
      </c>
      <c r="F201" s="20" t="s">
        <v>75</v>
      </c>
      <c r="G201" s="33" t="s">
        <v>328</v>
      </c>
      <c r="H201" s="44" t="s">
        <v>73</v>
      </c>
      <c r="I201" s="20" t="s">
        <v>320</v>
      </c>
      <c r="J201" s="31">
        <f>SUM(5000+5000)</f>
        <v>10000</v>
      </c>
      <c r="K201" s="59"/>
      <c r="L201" s="42" t="s">
        <v>395</v>
      </c>
    </row>
    <row r="202" spans="1:22" s="17" customFormat="1" ht="31" customHeight="1" x14ac:dyDescent="0.35">
      <c r="A202" s="17" t="s">
        <v>308</v>
      </c>
      <c r="B202" s="17" t="s">
        <v>15</v>
      </c>
      <c r="D202" s="51">
        <v>45490</v>
      </c>
      <c r="E202" s="19" t="s">
        <v>309</v>
      </c>
      <c r="F202" s="20" t="s">
        <v>75</v>
      </c>
      <c r="G202" s="29" t="s">
        <v>235</v>
      </c>
      <c r="H202" s="34" t="s">
        <v>236</v>
      </c>
      <c r="I202" s="33" t="s">
        <v>340</v>
      </c>
      <c r="J202" s="31">
        <v>5400</v>
      </c>
      <c r="K202" s="23" t="s">
        <v>396</v>
      </c>
      <c r="L202" s="17" t="s">
        <v>397</v>
      </c>
    </row>
    <row r="203" spans="1:22" s="34" customFormat="1" ht="31" customHeight="1" x14ac:dyDescent="0.35">
      <c r="A203" s="17" t="s">
        <v>308</v>
      </c>
      <c r="B203" s="17" t="s">
        <v>15</v>
      </c>
      <c r="C203" s="17"/>
      <c r="D203" s="51">
        <v>45490</v>
      </c>
      <c r="E203" s="19" t="s">
        <v>309</v>
      </c>
      <c r="F203" s="20" t="s">
        <v>75</v>
      </c>
      <c r="G203" s="29" t="s">
        <v>355</v>
      </c>
      <c r="H203" s="62" t="s">
        <v>356</v>
      </c>
      <c r="I203" s="34" t="s">
        <v>398</v>
      </c>
      <c r="J203" s="31">
        <f>SUM(10351.59+12901.03)</f>
        <v>23252.620000000003</v>
      </c>
      <c r="K203" s="34" t="s">
        <v>399</v>
      </c>
      <c r="L203" s="34" t="s">
        <v>400</v>
      </c>
      <c r="M203" s="36"/>
      <c r="T203" s="37"/>
    </row>
    <row r="204" spans="1:22" s="34" customFormat="1" ht="31" customHeight="1" x14ac:dyDescent="0.35">
      <c r="A204" s="17" t="s">
        <v>308</v>
      </c>
      <c r="B204" s="17" t="s">
        <v>15</v>
      </c>
      <c r="C204" s="17"/>
      <c r="D204" s="51">
        <v>45490</v>
      </c>
      <c r="E204" s="19" t="s">
        <v>309</v>
      </c>
      <c r="F204" s="20" t="s">
        <v>75</v>
      </c>
      <c r="G204" s="28" t="s">
        <v>310</v>
      </c>
      <c r="H204" s="28" t="s">
        <v>311</v>
      </c>
      <c r="I204" s="28" t="s">
        <v>312</v>
      </c>
      <c r="J204" s="31">
        <v>1972</v>
      </c>
      <c r="K204" s="34" t="s">
        <v>401</v>
      </c>
      <c r="L204" s="34" t="s">
        <v>402</v>
      </c>
      <c r="M204" s="36"/>
      <c r="T204" s="37"/>
    </row>
    <row r="205" spans="1:22" s="34" customFormat="1" ht="31" customHeight="1" x14ac:dyDescent="0.35">
      <c r="A205" s="17" t="s">
        <v>308</v>
      </c>
      <c r="B205" s="17" t="s">
        <v>15</v>
      </c>
      <c r="C205" s="17"/>
      <c r="D205" s="52">
        <v>45539</v>
      </c>
      <c r="E205" s="19" t="s">
        <v>309</v>
      </c>
      <c r="F205" s="20" t="s">
        <v>75</v>
      </c>
      <c r="G205" s="29" t="s">
        <v>131</v>
      </c>
      <c r="H205" s="17" t="s">
        <v>319</v>
      </c>
      <c r="I205" s="33" t="s">
        <v>340</v>
      </c>
      <c r="J205" s="31">
        <v>5000</v>
      </c>
      <c r="K205" s="34" t="s">
        <v>403</v>
      </c>
      <c r="L205" s="34" t="s">
        <v>404</v>
      </c>
      <c r="M205" s="36"/>
      <c r="T205" s="37"/>
    </row>
    <row r="206" spans="1:22" s="34" customFormat="1" ht="31" customHeight="1" x14ac:dyDescent="0.35">
      <c r="A206" s="17" t="s">
        <v>308</v>
      </c>
      <c r="B206" s="17" t="s">
        <v>15</v>
      </c>
      <c r="C206" s="17"/>
      <c r="D206" s="54">
        <v>45561</v>
      </c>
      <c r="E206" s="19" t="s">
        <v>309</v>
      </c>
      <c r="F206" s="20" t="s">
        <v>75</v>
      </c>
      <c r="G206" s="44" t="s">
        <v>365</v>
      </c>
      <c r="H206" s="21" t="s">
        <v>366</v>
      </c>
      <c r="I206" s="38" t="s">
        <v>405</v>
      </c>
      <c r="J206" s="31">
        <v>4998</v>
      </c>
      <c r="K206" s="58" t="s">
        <v>406</v>
      </c>
      <c r="L206" s="66" t="s">
        <v>407</v>
      </c>
      <c r="M206" s="36"/>
      <c r="N206" s="36"/>
      <c r="P206" s="41"/>
      <c r="Q206" s="41"/>
      <c r="R206" s="41"/>
      <c r="S206" s="41"/>
      <c r="T206" s="36"/>
      <c r="U206" s="36"/>
      <c r="V206" s="36"/>
    </row>
    <row r="207" spans="1:22" s="34" customFormat="1" ht="31" customHeight="1" x14ac:dyDescent="0.35">
      <c r="A207" s="17" t="s">
        <v>308</v>
      </c>
      <c r="B207" s="17" t="s">
        <v>15</v>
      </c>
      <c r="C207" s="28"/>
      <c r="D207" s="54">
        <v>45561</v>
      </c>
      <c r="E207" s="19" t="s">
        <v>309</v>
      </c>
      <c r="F207" s="20" t="s">
        <v>75</v>
      </c>
      <c r="G207" s="67" t="s">
        <v>70</v>
      </c>
      <c r="H207" s="21" t="s">
        <v>20</v>
      </c>
      <c r="I207" s="38" t="s">
        <v>405</v>
      </c>
      <c r="J207" s="31">
        <v>4881</v>
      </c>
      <c r="K207" s="59"/>
      <c r="L207" s="66" t="s">
        <v>408</v>
      </c>
      <c r="M207" s="36"/>
      <c r="N207" s="36"/>
      <c r="P207" s="41"/>
      <c r="Q207" s="41"/>
      <c r="R207" s="41"/>
      <c r="S207" s="41"/>
      <c r="T207" s="36"/>
      <c r="U207" s="36"/>
      <c r="V207" s="36"/>
    </row>
    <row r="208" spans="1:22" s="34" customFormat="1" ht="31" customHeight="1" x14ac:dyDescent="0.35">
      <c r="A208" s="17" t="s">
        <v>308</v>
      </c>
      <c r="B208" s="17" t="s">
        <v>15</v>
      </c>
      <c r="C208" s="28"/>
      <c r="D208" s="54">
        <v>45561</v>
      </c>
      <c r="E208" s="19" t="s">
        <v>309</v>
      </c>
      <c r="F208" s="20" t="s">
        <v>75</v>
      </c>
      <c r="G208" s="34" t="s">
        <v>351</v>
      </c>
      <c r="H208" s="19" t="s">
        <v>352</v>
      </c>
      <c r="I208" s="38" t="s">
        <v>405</v>
      </c>
      <c r="J208" s="31">
        <v>4932</v>
      </c>
      <c r="K208" s="59"/>
      <c r="L208" s="66" t="s">
        <v>409</v>
      </c>
      <c r="M208" s="36"/>
      <c r="N208" s="36"/>
      <c r="P208" s="41"/>
      <c r="Q208" s="41"/>
      <c r="R208" s="41"/>
      <c r="S208" s="41"/>
      <c r="T208" s="36"/>
      <c r="U208" s="36"/>
      <c r="V208" s="36"/>
    </row>
    <row r="209" spans="1:22" s="34" customFormat="1" ht="31" customHeight="1" x14ac:dyDescent="0.35">
      <c r="A209" s="17" t="s">
        <v>308</v>
      </c>
      <c r="B209" s="17" t="s">
        <v>15</v>
      </c>
      <c r="C209" s="28"/>
      <c r="D209" s="54">
        <v>45561</v>
      </c>
      <c r="E209" s="19" t="s">
        <v>309</v>
      </c>
      <c r="F209" s="20" t="s">
        <v>75</v>
      </c>
      <c r="G209" s="29" t="s">
        <v>131</v>
      </c>
      <c r="H209" s="17" t="s">
        <v>319</v>
      </c>
      <c r="I209" s="38" t="s">
        <v>405</v>
      </c>
      <c r="J209" s="31">
        <f>SUM(4904+4830)</f>
        <v>9734</v>
      </c>
      <c r="K209" s="59"/>
      <c r="L209" s="66" t="s">
        <v>410</v>
      </c>
      <c r="M209" s="36"/>
      <c r="N209" s="36"/>
      <c r="P209" s="41"/>
      <c r="Q209" s="41"/>
      <c r="R209" s="41"/>
      <c r="S209" s="41"/>
      <c r="T209" s="36"/>
      <c r="U209" s="36"/>
      <c r="V209" s="36"/>
    </row>
    <row r="210" spans="1:22" s="34" customFormat="1" ht="31" customHeight="1" x14ac:dyDescent="0.35">
      <c r="A210" s="17" t="s">
        <v>308</v>
      </c>
      <c r="B210" s="17" t="s">
        <v>15</v>
      </c>
      <c r="C210" s="28"/>
      <c r="D210" s="54">
        <v>45561</v>
      </c>
      <c r="E210" s="19" t="s">
        <v>309</v>
      </c>
      <c r="F210" s="20" t="s">
        <v>75</v>
      </c>
      <c r="G210" s="67" t="s">
        <v>63</v>
      </c>
      <c r="H210" s="28" t="s">
        <v>64</v>
      </c>
      <c r="I210" s="38" t="s">
        <v>405</v>
      </c>
      <c r="J210" s="31">
        <v>4799</v>
      </c>
      <c r="K210" s="59"/>
      <c r="L210" s="66" t="s">
        <v>411</v>
      </c>
      <c r="M210" s="36"/>
      <c r="N210" s="36"/>
      <c r="P210" s="41"/>
      <c r="Q210" s="41"/>
      <c r="R210" s="41"/>
      <c r="S210" s="41"/>
      <c r="T210" s="36"/>
      <c r="U210" s="36"/>
      <c r="V210" s="36"/>
    </row>
    <row r="211" spans="1:22" s="34" customFormat="1" ht="31" customHeight="1" x14ac:dyDescent="0.35">
      <c r="A211" s="17" t="s">
        <v>308</v>
      </c>
      <c r="B211" s="17" t="s">
        <v>15</v>
      </c>
      <c r="C211" s="28"/>
      <c r="D211" s="54">
        <v>45561</v>
      </c>
      <c r="E211" s="19" t="s">
        <v>309</v>
      </c>
      <c r="F211" s="20" t="s">
        <v>75</v>
      </c>
      <c r="G211" s="67" t="s">
        <v>412</v>
      </c>
      <c r="H211" s="34" t="s">
        <v>413</v>
      </c>
      <c r="I211" s="38" t="s">
        <v>405</v>
      </c>
      <c r="J211" s="31">
        <v>4841</v>
      </c>
      <c r="K211" s="59"/>
      <c r="L211" s="66" t="s">
        <v>414</v>
      </c>
      <c r="V211" s="36"/>
    </row>
    <row r="212" spans="1:22" s="34" customFormat="1" ht="31" customHeight="1" x14ac:dyDescent="0.35">
      <c r="A212" s="17" t="s">
        <v>308</v>
      </c>
      <c r="B212" s="17" t="s">
        <v>15</v>
      </c>
      <c r="C212" s="28"/>
      <c r="D212" s="54">
        <v>45561</v>
      </c>
      <c r="E212" s="19" t="s">
        <v>309</v>
      </c>
      <c r="F212" s="20" t="s">
        <v>75</v>
      </c>
      <c r="G212" s="67" t="s">
        <v>415</v>
      </c>
      <c r="H212" s="28" t="s">
        <v>20</v>
      </c>
      <c r="I212" s="38" t="s">
        <v>405</v>
      </c>
      <c r="J212" s="31">
        <v>2618</v>
      </c>
      <c r="K212" s="59"/>
      <c r="L212" s="66" t="s">
        <v>416</v>
      </c>
      <c r="V212" s="36"/>
    </row>
    <row r="213" spans="1:22" s="23" customFormat="1" ht="31" customHeight="1" x14ac:dyDescent="0.35">
      <c r="A213" s="17" t="s">
        <v>308</v>
      </c>
      <c r="B213" s="17" t="s">
        <v>15</v>
      </c>
      <c r="C213" s="28"/>
      <c r="D213" s="54">
        <v>45561</v>
      </c>
      <c r="E213" s="19" t="s">
        <v>309</v>
      </c>
      <c r="F213" s="20" t="s">
        <v>75</v>
      </c>
      <c r="G213" s="67" t="s">
        <v>417</v>
      </c>
      <c r="H213" s="68" t="s">
        <v>20</v>
      </c>
      <c r="I213" s="38" t="s">
        <v>405</v>
      </c>
      <c r="J213" s="39">
        <v>1850</v>
      </c>
      <c r="K213" s="59"/>
      <c r="L213" s="66" t="s">
        <v>418</v>
      </c>
      <c r="M213" s="23" t="s">
        <v>419</v>
      </c>
    </row>
    <row r="214" spans="1:22" s="34" customFormat="1" ht="31" customHeight="1" x14ac:dyDescent="0.35">
      <c r="A214" s="17" t="s">
        <v>308</v>
      </c>
      <c r="B214" s="17" t="s">
        <v>15</v>
      </c>
      <c r="C214" s="28"/>
      <c r="D214" s="54">
        <v>45561</v>
      </c>
      <c r="E214" s="19" t="s">
        <v>309</v>
      </c>
      <c r="F214" s="20" t="s">
        <v>75</v>
      </c>
      <c r="G214" s="30" t="s">
        <v>420</v>
      </c>
      <c r="H214" s="23" t="s">
        <v>383</v>
      </c>
      <c r="I214" s="38" t="s">
        <v>405</v>
      </c>
      <c r="J214" s="31">
        <v>5000</v>
      </c>
      <c r="K214" s="59"/>
      <c r="L214" s="66" t="s">
        <v>421</v>
      </c>
      <c r="M214" s="36"/>
      <c r="N214" s="36"/>
      <c r="P214" s="36"/>
      <c r="Q214" s="36"/>
    </row>
    <row r="215" spans="1:22" s="34" customFormat="1" ht="31" customHeight="1" x14ac:dyDescent="0.35">
      <c r="A215" s="17" t="s">
        <v>308</v>
      </c>
      <c r="B215" s="17" t="s">
        <v>15</v>
      </c>
      <c r="C215" s="28"/>
      <c r="D215" s="54">
        <v>45561</v>
      </c>
      <c r="E215" s="19" t="s">
        <v>309</v>
      </c>
      <c r="F215" s="20" t="s">
        <v>75</v>
      </c>
      <c r="G215" s="33" t="s">
        <v>328</v>
      </c>
      <c r="H215" s="44" t="s">
        <v>73</v>
      </c>
      <c r="I215" s="38" t="s">
        <v>405</v>
      </c>
      <c r="J215" s="31">
        <v>4975</v>
      </c>
      <c r="K215" s="59"/>
      <c r="L215" s="66" t="s">
        <v>422</v>
      </c>
      <c r="M215" s="36"/>
      <c r="N215" s="36"/>
      <c r="P215" s="36"/>
      <c r="Q215" s="36"/>
    </row>
    <row r="216" spans="1:22" s="17" customFormat="1" ht="31" customHeight="1" x14ac:dyDescent="0.35">
      <c r="A216" s="17" t="s">
        <v>308</v>
      </c>
      <c r="B216" s="17" t="s">
        <v>15</v>
      </c>
      <c r="D216" s="51">
        <v>45608</v>
      </c>
      <c r="E216" s="19" t="s">
        <v>309</v>
      </c>
      <c r="F216" s="20" t="s">
        <v>75</v>
      </c>
      <c r="G216" s="20" t="s">
        <v>423</v>
      </c>
      <c r="H216" s="21" t="s">
        <v>424</v>
      </c>
      <c r="I216" s="20" t="s">
        <v>320</v>
      </c>
      <c r="J216" s="39">
        <v>750</v>
      </c>
      <c r="K216" s="61" t="s">
        <v>425</v>
      </c>
      <c r="L216" s="69" t="s">
        <v>426</v>
      </c>
    </row>
    <row r="217" spans="1:22" s="17" customFormat="1" ht="31" customHeight="1" x14ac:dyDescent="0.35">
      <c r="A217" s="17" t="s">
        <v>308</v>
      </c>
      <c r="B217" s="17" t="s">
        <v>15</v>
      </c>
      <c r="D217" s="51">
        <v>45608</v>
      </c>
      <c r="E217" s="19" t="s">
        <v>309</v>
      </c>
      <c r="F217" s="20" t="s">
        <v>75</v>
      </c>
      <c r="G217" s="20" t="s">
        <v>369</v>
      </c>
      <c r="H217" s="21" t="s">
        <v>370</v>
      </c>
      <c r="I217" s="20" t="s">
        <v>320</v>
      </c>
      <c r="J217" s="31">
        <v>750</v>
      </c>
      <c r="K217" s="59"/>
      <c r="L217" s="70"/>
    </row>
    <row r="218" spans="1:22" s="17" customFormat="1" ht="31" customHeight="1" x14ac:dyDescent="0.35">
      <c r="A218" s="17" t="s">
        <v>308</v>
      </c>
      <c r="B218" s="17" t="s">
        <v>15</v>
      </c>
      <c r="D218" s="51">
        <v>45608</v>
      </c>
      <c r="E218" s="19" t="s">
        <v>309</v>
      </c>
      <c r="F218" s="20" t="s">
        <v>75</v>
      </c>
      <c r="G218" s="33" t="s">
        <v>328</v>
      </c>
      <c r="H218" s="44" t="s">
        <v>73</v>
      </c>
      <c r="I218" s="20" t="s">
        <v>320</v>
      </c>
      <c r="J218" s="31">
        <v>750</v>
      </c>
      <c r="K218" s="59"/>
      <c r="L218" s="70"/>
    </row>
    <row r="219" spans="1:22" s="34" customFormat="1" ht="31" customHeight="1" x14ac:dyDescent="0.35">
      <c r="A219" s="17" t="s">
        <v>308</v>
      </c>
      <c r="B219" s="17" t="s">
        <v>82</v>
      </c>
      <c r="C219" s="28"/>
      <c r="D219" s="52">
        <v>44459</v>
      </c>
      <c r="E219" s="19" t="s">
        <v>309</v>
      </c>
      <c r="F219" s="20" t="s">
        <v>75</v>
      </c>
      <c r="G219" s="29" t="s">
        <v>390</v>
      </c>
      <c r="H219" s="28" t="s">
        <v>391</v>
      </c>
      <c r="I219" s="34" t="s">
        <v>336</v>
      </c>
      <c r="J219" s="31">
        <f>SUM(305.04+855.63)</f>
        <v>1160.67</v>
      </c>
      <c r="K219" s="58" t="s">
        <v>427</v>
      </c>
      <c r="L219" s="71" t="s">
        <v>428</v>
      </c>
      <c r="M219" s="36"/>
      <c r="N219" s="36"/>
      <c r="P219" s="36"/>
      <c r="Q219" s="36"/>
    </row>
    <row r="220" spans="1:22" s="34" customFormat="1" ht="31" customHeight="1" x14ac:dyDescent="0.35">
      <c r="A220" s="17" t="s">
        <v>308</v>
      </c>
      <c r="B220" s="17" t="s">
        <v>82</v>
      </c>
      <c r="C220" s="28"/>
      <c r="D220" s="52">
        <v>44459</v>
      </c>
      <c r="E220" s="19" t="s">
        <v>309</v>
      </c>
      <c r="F220" s="20" t="s">
        <v>75</v>
      </c>
      <c r="G220" s="29" t="s">
        <v>98</v>
      </c>
      <c r="H220" s="48" t="s">
        <v>99</v>
      </c>
      <c r="I220" s="34" t="s">
        <v>336</v>
      </c>
      <c r="J220" s="39">
        <f>SUM(795.4+686)</f>
        <v>1481.4</v>
      </c>
      <c r="K220" s="59"/>
      <c r="L220" s="72"/>
      <c r="M220" s="36"/>
      <c r="N220" s="36"/>
      <c r="P220" s="36"/>
      <c r="Q220" s="36"/>
      <c r="R220" s="36"/>
      <c r="S220" s="36"/>
    </row>
    <row r="221" spans="1:22" s="34" customFormat="1" ht="31" customHeight="1" x14ac:dyDescent="0.35">
      <c r="A221" s="17" t="s">
        <v>308</v>
      </c>
      <c r="B221" s="17" t="s">
        <v>82</v>
      </c>
      <c r="C221" s="28"/>
      <c r="D221" s="52">
        <v>45012</v>
      </c>
      <c r="E221" s="19" t="s">
        <v>309</v>
      </c>
      <c r="F221" s="20" t="s">
        <v>75</v>
      </c>
      <c r="G221" s="29" t="s">
        <v>429</v>
      </c>
      <c r="H221" s="17" t="s">
        <v>430</v>
      </c>
      <c r="I221" s="28" t="s">
        <v>312</v>
      </c>
      <c r="J221" s="39">
        <v>4604.97</v>
      </c>
      <c r="K221" s="34" t="s">
        <v>431</v>
      </c>
      <c r="L221" s="36" t="s">
        <v>432</v>
      </c>
      <c r="M221" s="36"/>
      <c r="N221" s="36"/>
      <c r="Q221" s="36"/>
    </row>
    <row r="222" spans="1:22" s="17" customFormat="1" ht="31" customHeight="1" x14ac:dyDescent="0.35">
      <c r="A222" s="17" t="s">
        <v>308</v>
      </c>
      <c r="B222" s="17" t="s">
        <v>82</v>
      </c>
      <c r="D222" s="52">
        <v>45012</v>
      </c>
      <c r="E222" s="19" t="s">
        <v>309</v>
      </c>
      <c r="F222" s="20" t="s">
        <v>75</v>
      </c>
      <c r="G222" s="29" t="s">
        <v>98</v>
      </c>
      <c r="H222" s="48" t="s">
        <v>99</v>
      </c>
      <c r="I222" s="28" t="s">
        <v>312</v>
      </c>
      <c r="J222" s="73">
        <v>4447.54</v>
      </c>
      <c r="K222" s="34" t="s">
        <v>433</v>
      </c>
      <c r="L222" s="36" t="s">
        <v>434</v>
      </c>
    </row>
    <row r="223" spans="1:22" s="17" customFormat="1" ht="31" customHeight="1" x14ac:dyDescent="0.35">
      <c r="A223" s="17" t="s">
        <v>308</v>
      </c>
      <c r="B223" s="17" t="s">
        <v>82</v>
      </c>
      <c r="D223" s="52">
        <v>45012</v>
      </c>
      <c r="E223" s="19" t="s">
        <v>309</v>
      </c>
      <c r="F223" s="20" t="s">
        <v>75</v>
      </c>
      <c r="G223" s="29" t="s">
        <v>435</v>
      </c>
      <c r="H223" s="28" t="s">
        <v>436</v>
      </c>
      <c r="I223" s="28" t="s">
        <v>312</v>
      </c>
      <c r="J223" s="73">
        <v>4166.1899999999996</v>
      </c>
      <c r="K223" s="34" t="s">
        <v>437</v>
      </c>
      <c r="L223" s="36" t="s">
        <v>438</v>
      </c>
    </row>
    <row r="224" spans="1:22" s="17" customFormat="1" ht="31" customHeight="1" x14ac:dyDescent="0.35">
      <c r="A224" s="17" t="s">
        <v>308</v>
      </c>
      <c r="B224" s="17" t="s">
        <v>82</v>
      </c>
      <c r="D224" s="52">
        <v>45012</v>
      </c>
      <c r="E224" s="19" t="s">
        <v>309</v>
      </c>
      <c r="F224" s="20" t="s">
        <v>75</v>
      </c>
      <c r="G224" s="29" t="s">
        <v>390</v>
      </c>
      <c r="H224" s="28" t="s">
        <v>391</v>
      </c>
      <c r="I224" s="28" t="s">
        <v>312</v>
      </c>
      <c r="J224" s="73">
        <v>1909.52</v>
      </c>
      <c r="K224" s="34" t="s">
        <v>439</v>
      </c>
      <c r="L224" s="36" t="s">
        <v>440</v>
      </c>
    </row>
    <row r="225" spans="1:23" s="17" customFormat="1" ht="31" customHeight="1" x14ac:dyDescent="0.35">
      <c r="A225" s="17" t="s">
        <v>308</v>
      </c>
      <c r="B225" s="17" t="s">
        <v>82</v>
      </c>
      <c r="D225" s="52">
        <v>45012</v>
      </c>
      <c r="E225" s="19" t="s">
        <v>309</v>
      </c>
      <c r="F225" s="20" t="s">
        <v>75</v>
      </c>
      <c r="G225" s="29" t="s">
        <v>136</v>
      </c>
      <c r="H225" s="28" t="s">
        <v>137</v>
      </c>
      <c r="I225" s="28" t="s">
        <v>312</v>
      </c>
      <c r="J225" s="73">
        <v>2557</v>
      </c>
      <c r="K225" s="34" t="s">
        <v>441</v>
      </c>
      <c r="L225" s="36" t="s">
        <v>442</v>
      </c>
    </row>
    <row r="226" spans="1:23" s="28" customFormat="1" ht="31" customHeight="1" x14ac:dyDescent="0.35">
      <c r="A226" s="17" t="s">
        <v>308</v>
      </c>
      <c r="B226" s="17" t="s">
        <v>82</v>
      </c>
      <c r="C226" s="17"/>
      <c r="D226" s="52">
        <v>45012</v>
      </c>
      <c r="E226" s="19" t="s">
        <v>309</v>
      </c>
      <c r="F226" s="20" t="s">
        <v>75</v>
      </c>
      <c r="G226" s="17" t="s">
        <v>443</v>
      </c>
      <c r="H226" s="28" t="s">
        <v>444</v>
      </c>
      <c r="I226" s="28" t="s">
        <v>312</v>
      </c>
      <c r="J226" s="73">
        <v>3668.42</v>
      </c>
      <c r="K226" s="34" t="s">
        <v>445</v>
      </c>
      <c r="L226" s="36" t="s">
        <v>446</v>
      </c>
    </row>
    <row r="227" spans="1:23" s="34" customFormat="1" ht="31" customHeight="1" x14ac:dyDescent="0.35">
      <c r="A227" s="17" t="s">
        <v>308</v>
      </c>
      <c r="B227" s="17" t="s">
        <v>82</v>
      </c>
      <c r="C227" s="17"/>
      <c r="D227" s="55">
        <v>45188</v>
      </c>
      <c r="E227" s="19" t="s">
        <v>309</v>
      </c>
      <c r="F227" s="20" t="s">
        <v>75</v>
      </c>
      <c r="G227" s="29" t="s">
        <v>98</v>
      </c>
      <c r="H227" s="48" t="s">
        <v>99</v>
      </c>
      <c r="I227" s="20" t="s">
        <v>320</v>
      </c>
      <c r="J227" s="73">
        <f>SUM(6280+6079+5996.46+6557.91)</f>
        <v>24913.37</v>
      </c>
      <c r="K227" s="58" t="s">
        <v>447</v>
      </c>
      <c r="L227" s="36" t="s">
        <v>448</v>
      </c>
    </row>
    <row r="228" spans="1:23" s="34" customFormat="1" ht="31" customHeight="1" x14ac:dyDescent="0.35">
      <c r="A228" s="17" t="s">
        <v>308</v>
      </c>
      <c r="B228" s="17" t="s">
        <v>82</v>
      </c>
      <c r="C228" s="17"/>
      <c r="D228" s="55">
        <v>45188</v>
      </c>
      <c r="E228" s="19" t="s">
        <v>309</v>
      </c>
      <c r="F228" s="20" t="s">
        <v>75</v>
      </c>
      <c r="G228" s="33" t="s">
        <v>435</v>
      </c>
      <c r="H228" s="28" t="s">
        <v>436</v>
      </c>
      <c r="I228" s="20" t="s">
        <v>320</v>
      </c>
      <c r="J228" s="73">
        <f>SUM(5988.85+5836.58+6472+5498)</f>
        <v>23795.43</v>
      </c>
      <c r="K228" s="59"/>
      <c r="L228" s="36" t="s">
        <v>449</v>
      </c>
    </row>
    <row r="229" spans="1:23" s="34" customFormat="1" ht="31" customHeight="1" x14ac:dyDescent="0.35">
      <c r="A229" s="17" t="s">
        <v>308</v>
      </c>
      <c r="B229" s="17" t="s">
        <v>82</v>
      </c>
      <c r="C229" s="17"/>
      <c r="D229" s="55">
        <v>45188</v>
      </c>
      <c r="E229" s="19" t="s">
        <v>309</v>
      </c>
      <c r="F229" s="20" t="s">
        <v>75</v>
      </c>
      <c r="G229" s="29" t="s">
        <v>450</v>
      </c>
      <c r="H229" s="28" t="s">
        <v>451</v>
      </c>
      <c r="I229" s="20" t="s">
        <v>320</v>
      </c>
      <c r="J229" s="74">
        <f>SUM(4656.4+5109.24+6268.5+7047)</f>
        <v>23081.14</v>
      </c>
      <c r="K229" s="59"/>
      <c r="L229" s="36" t="s">
        <v>452</v>
      </c>
    </row>
    <row r="230" spans="1:23" s="34" customFormat="1" ht="31" customHeight="1" x14ac:dyDescent="0.35">
      <c r="A230" s="17" t="s">
        <v>308</v>
      </c>
      <c r="B230" s="17" t="s">
        <v>82</v>
      </c>
      <c r="C230" s="17"/>
      <c r="D230" s="55">
        <v>45188</v>
      </c>
      <c r="E230" s="19" t="s">
        <v>309</v>
      </c>
      <c r="F230" s="20" t="s">
        <v>75</v>
      </c>
      <c r="G230" s="29" t="s">
        <v>136</v>
      </c>
      <c r="H230" s="28" t="s">
        <v>137</v>
      </c>
      <c r="I230" s="20" t="s">
        <v>320</v>
      </c>
      <c r="J230" s="74">
        <f>SUM(5189.11+8125.05+6647.86+6801.15)</f>
        <v>26763.17</v>
      </c>
      <c r="K230" s="59"/>
      <c r="L230" s="36" t="s">
        <v>453</v>
      </c>
    </row>
    <row r="231" spans="1:23" s="23" customFormat="1" ht="31" customHeight="1" x14ac:dyDescent="0.35">
      <c r="A231" s="17" t="s">
        <v>308</v>
      </c>
      <c r="B231" s="17" t="s">
        <v>82</v>
      </c>
      <c r="C231" s="17"/>
      <c r="D231" s="55">
        <v>45188</v>
      </c>
      <c r="E231" s="19" t="s">
        <v>309</v>
      </c>
      <c r="F231" s="20" t="s">
        <v>75</v>
      </c>
      <c r="G231" s="29" t="s">
        <v>454</v>
      </c>
      <c r="H231" s="28" t="s">
        <v>455</v>
      </c>
      <c r="I231" s="20" t="s">
        <v>320</v>
      </c>
      <c r="J231" s="73">
        <f>SUM(5066.67+7997.38+6459.26+6739.66)</f>
        <v>26262.969999999998</v>
      </c>
      <c r="K231" s="59"/>
      <c r="L231" s="36" t="s">
        <v>456</v>
      </c>
    </row>
    <row r="232" spans="1:23" s="23" customFormat="1" ht="31" customHeight="1" x14ac:dyDescent="0.35">
      <c r="A232" s="17" t="s">
        <v>308</v>
      </c>
      <c r="B232" s="17" t="s">
        <v>82</v>
      </c>
      <c r="C232" s="17"/>
      <c r="D232" s="51">
        <v>45376</v>
      </c>
      <c r="E232" s="19" t="s">
        <v>309</v>
      </c>
      <c r="F232" s="20" t="s">
        <v>75</v>
      </c>
      <c r="G232" s="29" t="s">
        <v>429</v>
      </c>
      <c r="H232" s="17" t="s">
        <v>430</v>
      </c>
      <c r="I232" s="28" t="s">
        <v>312</v>
      </c>
      <c r="J232" s="73">
        <f>SUM(5193.23+4524.45)</f>
        <v>9717.68</v>
      </c>
      <c r="K232" s="34" t="s">
        <v>457</v>
      </c>
      <c r="L232" s="75" t="s">
        <v>458</v>
      </c>
    </row>
    <row r="233" spans="1:23" s="23" customFormat="1" ht="31" customHeight="1" x14ac:dyDescent="0.35">
      <c r="A233" s="17" t="s">
        <v>308</v>
      </c>
      <c r="B233" s="17" t="s">
        <v>82</v>
      </c>
      <c r="C233" s="17"/>
      <c r="D233" s="51">
        <v>45376</v>
      </c>
      <c r="E233" s="19" t="s">
        <v>309</v>
      </c>
      <c r="F233" s="20" t="s">
        <v>75</v>
      </c>
      <c r="G233" s="29" t="s">
        <v>98</v>
      </c>
      <c r="H233" s="48" t="s">
        <v>99</v>
      </c>
      <c r="I233" s="28" t="s">
        <v>312</v>
      </c>
      <c r="J233" s="73">
        <f>SUM(3847+3633)</f>
        <v>7480</v>
      </c>
      <c r="K233" s="34" t="s">
        <v>459</v>
      </c>
      <c r="L233" s="75" t="s">
        <v>460</v>
      </c>
    </row>
    <row r="234" spans="1:23" s="28" customFormat="1" ht="31" customHeight="1" x14ac:dyDescent="0.35">
      <c r="A234" s="17" t="s">
        <v>308</v>
      </c>
      <c r="B234" s="17" t="s">
        <v>82</v>
      </c>
      <c r="C234" s="17"/>
      <c r="D234" s="51">
        <v>45376</v>
      </c>
      <c r="E234" s="19" t="s">
        <v>309</v>
      </c>
      <c r="F234" s="20" t="s">
        <v>75</v>
      </c>
      <c r="G234" s="29" t="s">
        <v>435</v>
      </c>
      <c r="H234" s="28" t="s">
        <v>436</v>
      </c>
      <c r="I234" s="28" t="s">
        <v>312</v>
      </c>
      <c r="J234" s="73">
        <f>SUM(3753.6+3745.02)</f>
        <v>7498.62</v>
      </c>
      <c r="K234" s="34" t="s">
        <v>461</v>
      </c>
      <c r="L234" s="75" t="s">
        <v>462</v>
      </c>
    </row>
    <row r="235" spans="1:23" s="33" customFormat="1" ht="31" customHeight="1" x14ac:dyDescent="0.35">
      <c r="A235" s="17" t="s">
        <v>308</v>
      </c>
      <c r="B235" s="17" t="s">
        <v>82</v>
      </c>
      <c r="C235" s="17"/>
      <c r="D235" s="51">
        <v>45376</v>
      </c>
      <c r="E235" s="19" t="s">
        <v>309</v>
      </c>
      <c r="F235" s="20" t="s">
        <v>75</v>
      </c>
      <c r="G235" s="29" t="s">
        <v>390</v>
      </c>
      <c r="H235" s="28" t="s">
        <v>391</v>
      </c>
      <c r="I235" s="28" t="s">
        <v>312</v>
      </c>
      <c r="J235" s="73">
        <f>SUM(3505.36+3421.14)</f>
        <v>6926.5</v>
      </c>
      <c r="K235" s="34" t="s">
        <v>463</v>
      </c>
      <c r="L235" s="75" t="s">
        <v>464</v>
      </c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</row>
    <row r="236" spans="1:23" s="17" customFormat="1" ht="31" customHeight="1" x14ac:dyDescent="0.35">
      <c r="A236" s="17" t="s">
        <v>308</v>
      </c>
      <c r="B236" s="17" t="s">
        <v>82</v>
      </c>
      <c r="D236" s="51">
        <v>45376</v>
      </c>
      <c r="E236" s="19" t="s">
        <v>309</v>
      </c>
      <c r="F236" s="20" t="s">
        <v>75</v>
      </c>
      <c r="G236" s="29" t="s">
        <v>136</v>
      </c>
      <c r="H236" s="28" t="s">
        <v>137</v>
      </c>
      <c r="I236" s="28" t="s">
        <v>312</v>
      </c>
      <c r="J236" s="73">
        <f>SUM(4163.95+3336)</f>
        <v>7499.95</v>
      </c>
      <c r="K236" s="34" t="s">
        <v>465</v>
      </c>
      <c r="L236" s="75" t="s">
        <v>466</v>
      </c>
    </row>
    <row r="237" spans="1:23" s="28" customFormat="1" ht="31" customHeight="1" x14ac:dyDescent="0.35">
      <c r="A237" s="17" t="s">
        <v>308</v>
      </c>
      <c r="B237" s="17" t="s">
        <v>82</v>
      </c>
      <c r="C237" s="17"/>
      <c r="D237" s="51">
        <v>45376</v>
      </c>
      <c r="E237" s="19" t="s">
        <v>309</v>
      </c>
      <c r="F237" s="20" t="s">
        <v>75</v>
      </c>
      <c r="G237" s="17" t="s">
        <v>443</v>
      </c>
      <c r="H237" s="28" t="s">
        <v>444</v>
      </c>
      <c r="I237" s="28" t="s">
        <v>312</v>
      </c>
      <c r="J237" s="73">
        <f>SUM(2272.96+5223.1)</f>
        <v>7496.06</v>
      </c>
      <c r="K237" s="34" t="s">
        <v>467</v>
      </c>
      <c r="L237" s="75" t="s">
        <v>468</v>
      </c>
    </row>
    <row r="238" spans="1:23" s="35" customFormat="1" ht="31" customHeight="1" x14ac:dyDescent="0.35">
      <c r="A238" s="17" t="s">
        <v>308</v>
      </c>
      <c r="B238" s="17" t="s">
        <v>82</v>
      </c>
      <c r="C238" s="17"/>
      <c r="D238" s="52">
        <v>45469</v>
      </c>
      <c r="E238" s="19" t="s">
        <v>309</v>
      </c>
      <c r="F238" s="20" t="s">
        <v>75</v>
      </c>
      <c r="G238" s="29" t="s">
        <v>435</v>
      </c>
      <c r="H238" s="28" t="s">
        <v>436</v>
      </c>
      <c r="I238" s="28" t="s">
        <v>312</v>
      </c>
      <c r="J238" s="73">
        <f>SUM(3192+5027)</f>
        <v>8219</v>
      </c>
      <c r="K238" s="58" t="s">
        <v>469</v>
      </c>
      <c r="L238" s="76" t="s">
        <v>470</v>
      </c>
    </row>
    <row r="239" spans="1:23" s="34" customFormat="1" ht="31" customHeight="1" x14ac:dyDescent="0.35">
      <c r="A239" s="17" t="s">
        <v>308</v>
      </c>
      <c r="B239" s="17" t="s">
        <v>82</v>
      </c>
      <c r="C239" s="17"/>
      <c r="D239" s="52">
        <v>45469</v>
      </c>
      <c r="E239" s="19" t="s">
        <v>309</v>
      </c>
      <c r="F239" s="20" t="s">
        <v>75</v>
      </c>
      <c r="G239" s="29" t="s">
        <v>471</v>
      </c>
      <c r="H239" s="21" t="s">
        <v>20</v>
      </c>
      <c r="I239" s="28" t="s">
        <v>312</v>
      </c>
      <c r="J239" s="73">
        <v>3000</v>
      </c>
      <c r="K239" s="59"/>
      <c r="L239" s="72"/>
    </row>
    <row r="240" spans="1:23" s="34" customFormat="1" ht="31" customHeight="1" x14ac:dyDescent="0.35">
      <c r="A240" s="17" t="s">
        <v>308</v>
      </c>
      <c r="B240" s="17" t="s">
        <v>82</v>
      </c>
      <c r="C240" s="17"/>
      <c r="D240" s="52">
        <v>45583</v>
      </c>
      <c r="E240" s="19" t="s">
        <v>309</v>
      </c>
      <c r="F240" s="20" t="s">
        <v>75</v>
      </c>
      <c r="G240" s="29" t="s">
        <v>472</v>
      </c>
      <c r="H240" s="19" t="s">
        <v>473</v>
      </c>
      <c r="I240" s="28" t="s">
        <v>312</v>
      </c>
      <c r="J240" s="73">
        <f>SUM(3781+1043)</f>
        <v>4824</v>
      </c>
      <c r="K240" s="59"/>
      <c r="L240" s="72"/>
    </row>
    <row r="241" spans="1:23" s="33" customFormat="1" ht="31" customHeight="1" x14ac:dyDescent="0.35">
      <c r="A241" s="17" t="s">
        <v>308</v>
      </c>
      <c r="B241" s="17" t="s">
        <v>82</v>
      </c>
      <c r="C241" s="17"/>
      <c r="D241" s="52">
        <v>45504</v>
      </c>
      <c r="E241" s="19" t="s">
        <v>309</v>
      </c>
      <c r="F241" s="20" t="s">
        <v>75</v>
      </c>
      <c r="G241" s="28" t="s">
        <v>371</v>
      </c>
      <c r="H241" s="38" t="s">
        <v>298</v>
      </c>
      <c r="I241" s="34" t="s">
        <v>361</v>
      </c>
      <c r="J241" s="73">
        <v>5280</v>
      </c>
      <c r="K241" s="33" t="s">
        <v>474</v>
      </c>
      <c r="L241" s="36" t="s">
        <v>475</v>
      </c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</row>
    <row r="242" spans="1:23" s="34" customFormat="1" ht="31" customHeight="1" x14ac:dyDescent="0.35">
      <c r="A242" s="28" t="s">
        <v>308</v>
      </c>
      <c r="B242" s="28" t="s">
        <v>82</v>
      </c>
      <c r="C242" s="28"/>
      <c r="D242" s="52">
        <v>45504</v>
      </c>
      <c r="E242" s="28" t="s">
        <v>309</v>
      </c>
      <c r="F242" s="29" t="s">
        <v>75</v>
      </c>
      <c r="G242" s="28" t="s">
        <v>454</v>
      </c>
      <c r="H242" s="28" t="s">
        <v>455</v>
      </c>
      <c r="I242" s="34" t="s">
        <v>361</v>
      </c>
      <c r="J242" s="74">
        <v>6000</v>
      </c>
      <c r="K242" s="34" t="s">
        <v>476</v>
      </c>
      <c r="L242" s="36" t="s">
        <v>477</v>
      </c>
    </row>
    <row r="243" spans="1:23" s="23" customFormat="1" ht="31" customHeight="1" x14ac:dyDescent="0.35">
      <c r="A243" s="17" t="s">
        <v>308</v>
      </c>
      <c r="B243" s="17" t="s">
        <v>82</v>
      </c>
      <c r="C243" s="17"/>
      <c r="D243" s="55">
        <v>45604</v>
      </c>
      <c r="E243" s="19" t="s">
        <v>309</v>
      </c>
      <c r="F243" s="20" t="s">
        <v>75</v>
      </c>
      <c r="G243" s="29" t="s">
        <v>98</v>
      </c>
      <c r="H243" s="48" t="s">
        <v>99</v>
      </c>
      <c r="I243" s="20" t="s">
        <v>320</v>
      </c>
      <c r="J243" s="77">
        <v>661</v>
      </c>
      <c r="K243" s="60" t="s">
        <v>478</v>
      </c>
      <c r="L243" s="61" t="s">
        <v>479</v>
      </c>
    </row>
    <row r="244" spans="1:23" s="34" customFormat="1" ht="31" customHeight="1" x14ac:dyDescent="0.35">
      <c r="A244" s="17" t="s">
        <v>308</v>
      </c>
      <c r="B244" s="17" t="s">
        <v>82</v>
      </c>
      <c r="C244" s="17"/>
      <c r="D244" s="51">
        <v>45604</v>
      </c>
      <c r="E244" s="19" t="s">
        <v>309</v>
      </c>
      <c r="F244" s="20" t="s">
        <v>75</v>
      </c>
      <c r="G244" s="20" t="s">
        <v>187</v>
      </c>
      <c r="H244" s="28" t="s">
        <v>188</v>
      </c>
      <c r="I244" s="20" t="s">
        <v>320</v>
      </c>
      <c r="J244" s="73">
        <v>736</v>
      </c>
      <c r="K244" s="59"/>
      <c r="L244" s="59"/>
    </row>
    <row r="245" spans="1:23" s="34" customFormat="1" ht="31" customHeight="1" x14ac:dyDescent="0.35">
      <c r="A245" s="17" t="s">
        <v>308</v>
      </c>
      <c r="B245" s="17" t="s">
        <v>82</v>
      </c>
      <c r="C245" s="17"/>
      <c r="D245" s="51">
        <v>45425</v>
      </c>
      <c r="E245" s="19" t="s">
        <v>309</v>
      </c>
      <c r="F245" s="20" t="s">
        <v>75</v>
      </c>
      <c r="G245" s="29" t="s">
        <v>136</v>
      </c>
      <c r="H245" s="28" t="s">
        <v>137</v>
      </c>
      <c r="I245" s="20" t="s">
        <v>320</v>
      </c>
      <c r="J245" s="73">
        <v>4998</v>
      </c>
      <c r="K245" s="63" t="s">
        <v>480</v>
      </c>
      <c r="L245" s="58" t="s">
        <v>481</v>
      </c>
      <c r="M245" s="36"/>
      <c r="T245" s="37"/>
    </row>
    <row r="246" spans="1:23" s="34" customFormat="1" ht="31" customHeight="1" x14ac:dyDescent="0.35">
      <c r="A246" s="17" t="s">
        <v>308</v>
      </c>
      <c r="B246" s="17" t="s">
        <v>82</v>
      </c>
      <c r="C246" s="17"/>
      <c r="D246" s="51">
        <v>45425</v>
      </c>
      <c r="E246" s="19" t="s">
        <v>309</v>
      </c>
      <c r="F246" s="20" t="s">
        <v>75</v>
      </c>
      <c r="G246" s="29" t="s">
        <v>435</v>
      </c>
      <c r="H246" s="28" t="s">
        <v>436</v>
      </c>
      <c r="I246" s="20" t="s">
        <v>320</v>
      </c>
      <c r="J246" s="73">
        <v>3781</v>
      </c>
      <c r="K246" s="59"/>
      <c r="L246" s="59"/>
      <c r="M246" s="36"/>
      <c r="T246" s="37"/>
    </row>
    <row r="247" spans="1:23" s="34" customFormat="1" ht="31" customHeight="1" x14ac:dyDescent="0.35">
      <c r="A247" s="17" t="s">
        <v>308</v>
      </c>
      <c r="B247" s="17" t="s">
        <v>82</v>
      </c>
      <c r="C247" s="17"/>
      <c r="D247" s="51">
        <v>45425</v>
      </c>
      <c r="E247" s="19" t="s">
        <v>309</v>
      </c>
      <c r="F247" s="20" t="s">
        <v>75</v>
      </c>
      <c r="G247" s="21" t="s">
        <v>482</v>
      </c>
      <c r="H247" s="28" t="s">
        <v>128</v>
      </c>
      <c r="I247" s="20" t="s">
        <v>320</v>
      </c>
      <c r="J247" s="73">
        <v>5000</v>
      </c>
      <c r="K247" s="59"/>
      <c r="L247" s="59"/>
      <c r="M247" s="36"/>
      <c r="T247" s="37"/>
    </row>
    <row r="248" spans="1:23" s="34" customFormat="1" ht="31" customHeight="1" x14ac:dyDescent="0.35">
      <c r="A248" s="17" t="s">
        <v>308</v>
      </c>
      <c r="B248" s="17" t="s">
        <v>82</v>
      </c>
      <c r="C248" s="17"/>
      <c r="D248" s="51">
        <v>45425</v>
      </c>
      <c r="E248" s="19" t="s">
        <v>309</v>
      </c>
      <c r="F248" s="20" t="s">
        <v>75</v>
      </c>
      <c r="G248" s="29" t="s">
        <v>450</v>
      </c>
      <c r="H248" s="28" t="s">
        <v>451</v>
      </c>
      <c r="I248" s="20" t="s">
        <v>320</v>
      </c>
      <c r="J248" s="73">
        <v>4995</v>
      </c>
      <c r="K248" s="59"/>
      <c r="L248" s="59"/>
      <c r="M248" s="36"/>
      <c r="T248" s="37"/>
    </row>
    <row r="249" spans="1:23" s="34" customFormat="1" ht="31" customHeight="1" x14ac:dyDescent="0.35">
      <c r="A249" s="17" t="s">
        <v>308</v>
      </c>
      <c r="B249" s="17" t="s">
        <v>82</v>
      </c>
      <c r="C249" s="17"/>
      <c r="D249" s="51">
        <v>45425</v>
      </c>
      <c r="E249" s="19" t="s">
        <v>309</v>
      </c>
      <c r="F249" s="20" t="s">
        <v>75</v>
      </c>
      <c r="G249" s="29" t="s">
        <v>125</v>
      </c>
      <c r="H249" s="28" t="s">
        <v>126</v>
      </c>
      <c r="I249" s="20" t="s">
        <v>320</v>
      </c>
      <c r="J249" s="74">
        <v>4930</v>
      </c>
      <c r="K249" s="59"/>
      <c r="L249" s="59"/>
    </row>
    <row r="250" spans="1:23" s="17" customFormat="1" ht="31" customHeight="1" x14ac:dyDescent="0.35">
      <c r="A250" s="17" t="s">
        <v>308</v>
      </c>
      <c r="B250" s="17" t="s">
        <v>82</v>
      </c>
      <c r="D250" s="51">
        <v>45425</v>
      </c>
      <c r="E250" s="19" t="s">
        <v>309</v>
      </c>
      <c r="F250" s="20" t="s">
        <v>75</v>
      </c>
      <c r="G250" s="20" t="s">
        <v>187</v>
      </c>
      <c r="H250" s="28" t="s">
        <v>188</v>
      </c>
      <c r="I250" s="20" t="s">
        <v>320</v>
      </c>
      <c r="J250" s="74">
        <f>SUM(4799+4799)</f>
        <v>9598</v>
      </c>
      <c r="K250" s="59"/>
      <c r="L250" s="59"/>
    </row>
    <row r="251" spans="1:23" s="28" customFormat="1" ht="31" customHeight="1" x14ac:dyDescent="0.35">
      <c r="A251" s="17" t="s">
        <v>308</v>
      </c>
      <c r="B251" s="17" t="s">
        <v>82</v>
      </c>
      <c r="C251" s="17"/>
      <c r="D251" s="51">
        <v>45425</v>
      </c>
      <c r="E251" s="19" t="s">
        <v>309</v>
      </c>
      <c r="F251" s="20" t="s">
        <v>75</v>
      </c>
      <c r="G251" s="29" t="s">
        <v>98</v>
      </c>
      <c r="H251" s="48" t="s">
        <v>99</v>
      </c>
      <c r="I251" s="20" t="s">
        <v>320</v>
      </c>
      <c r="J251" s="74">
        <v>4972</v>
      </c>
      <c r="K251" s="59"/>
      <c r="L251" s="59"/>
    </row>
    <row r="252" spans="1:23" s="34" customFormat="1" ht="31" customHeight="1" x14ac:dyDescent="0.35">
      <c r="A252" s="17" t="s">
        <v>308</v>
      </c>
      <c r="B252" s="17" t="s">
        <v>82</v>
      </c>
      <c r="C252" s="17"/>
      <c r="D252" s="51">
        <v>45467</v>
      </c>
      <c r="E252" s="19" t="s">
        <v>309</v>
      </c>
      <c r="F252" s="20" t="s">
        <v>75</v>
      </c>
      <c r="G252" s="20" t="s">
        <v>95</v>
      </c>
      <c r="H252" s="47" t="s">
        <v>96</v>
      </c>
      <c r="I252" s="33" t="s">
        <v>340</v>
      </c>
      <c r="J252" s="74">
        <f>SUM(992+2975)</f>
        <v>3967</v>
      </c>
      <c r="K252" s="34" t="s">
        <v>483</v>
      </c>
      <c r="L252" s="34" t="s">
        <v>484</v>
      </c>
    </row>
    <row r="253" spans="1:23" s="34" customFormat="1" ht="31" customHeight="1" x14ac:dyDescent="0.35">
      <c r="A253" s="17" t="s">
        <v>308</v>
      </c>
      <c r="B253" s="17" t="s">
        <v>82</v>
      </c>
      <c r="C253" s="17"/>
      <c r="D253" s="52">
        <v>45552</v>
      </c>
      <c r="E253" s="19" t="s">
        <v>309</v>
      </c>
      <c r="F253" s="20" t="s">
        <v>75</v>
      </c>
      <c r="G253" s="29" t="s">
        <v>429</v>
      </c>
      <c r="H253" s="17" t="s">
        <v>430</v>
      </c>
      <c r="I253" s="28" t="s">
        <v>312</v>
      </c>
      <c r="J253" s="74">
        <v>4434.45</v>
      </c>
      <c r="K253" s="34" t="s">
        <v>485</v>
      </c>
      <c r="L253" s="78" t="s">
        <v>486</v>
      </c>
    </row>
    <row r="254" spans="1:23" s="34" customFormat="1" ht="31" customHeight="1" x14ac:dyDescent="0.35">
      <c r="A254" s="17" t="s">
        <v>308</v>
      </c>
      <c r="B254" s="17" t="s">
        <v>82</v>
      </c>
      <c r="C254" s="17"/>
      <c r="D254" s="52">
        <v>45552</v>
      </c>
      <c r="E254" s="19" t="s">
        <v>309</v>
      </c>
      <c r="F254" s="20" t="s">
        <v>75</v>
      </c>
      <c r="G254" s="29" t="s">
        <v>98</v>
      </c>
      <c r="H254" s="48" t="s">
        <v>99</v>
      </c>
      <c r="I254" s="28" t="s">
        <v>312</v>
      </c>
      <c r="J254" s="74">
        <v>4460.5600000000004</v>
      </c>
      <c r="K254" s="34" t="s">
        <v>487</v>
      </c>
      <c r="L254" s="78" t="s">
        <v>488</v>
      </c>
    </row>
    <row r="255" spans="1:23" s="23" customFormat="1" ht="31" customHeight="1" x14ac:dyDescent="0.35">
      <c r="A255" s="17" t="s">
        <v>308</v>
      </c>
      <c r="B255" s="17" t="s">
        <v>82</v>
      </c>
      <c r="C255" s="17"/>
      <c r="D255" s="52">
        <v>45552</v>
      </c>
      <c r="E255" s="19" t="s">
        <v>309</v>
      </c>
      <c r="F255" s="20" t="s">
        <v>75</v>
      </c>
      <c r="G255" s="29" t="s">
        <v>435</v>
      </c>
      <c r="H255" s="28" t="s">
        <v>436</v>
      </c>
      <c r="I255" s="28" t="s">
        <v>312</v>
      </c>
      <c r="J255" s="74">
        <v>4375</v>
      </c>
      <c r="K255" s="34" t="s">
        <v>489</v>
      </c>
      <c r="L255" s="78" t="s">
        <v>490</v>
      </c>
    </row>
    <row r="256" spans="1:23" s="28" customFormat="1" ht="31" customHeight="1" x14ac:dyDescent="0.35">
      <c r="A256" s="17" t="s">
        <v>308</v>
      </c>
      <c r="B256" s="17" t="s">
        <v>82</v>
      </c>
      <c r="C256" s="17"/>
      <c r="D256" s="52">
        <v>45552</v>
      </c>
      <c r="E256" s="19" t="s">
        <v>309</v>
      </c>
      <c r="F256" s="20" t="s">
        <v>75</v>
      </c>
      <c r="G256" s="29" t="s">
        <v>390</v>
      </c>
      <c r="H256" s="28" t="s">
        <v>391</v>
      </c>
      <c r="I256" s="28" t="s">
        <v>312</v>
      </c>
      <c r="J256" s="74">
        <v>4218.17</v>
      </c>
      <c r="K256" s="34" t="s">
        <v>491</v>
      </c>
      <c r="L256" s="78" t="s">
        <v>492</v>
      </c>
    </row>
    <row r="257" spans="1:24" s="34" customFormat="1" ht="31" customHeight="1" x14ac:dyDescent="0.35">
      <c r="A257" s="17" t="s">
        <v>308</v>
      </c>
      <c r="B257" s="17" t="s">
        <v>82</v>
      </c>
      <c r="C257" s="17"/>
      <c r="D257" s="52">
        <v>45552</v>
      </c>
      <c r="E257" s="19" t="s">
        <v>309</v>
      </c>
      <c r="F257" s="20" t="s">
        <v>75</v>
      </c>
      <c r="G257" s="29" t="s">
        <v>136</v>
      </c>
      <c r="H257" s="28" t="s">
        <v>137</v>
      </c>
      <c r="I257" s="28" t="s">
        <v>312</v>
      </c>
      <c r="J257" s="74">
        <v>4443.9799999999996</v>
      </c>
      <c r="K257" s="34" t="s">
        <v>493</v>
      </c>
      <c r="L257" s="78" t="s">
        <v>494</v>
      </c>
    </row>
    <row r="258" spans="1:24" s="17" customFormat="1" ht="31" customHeight="1" x14ac:dyDescent="0.35">
      <c r="A258" s="17" t="s">
        <v>308</v>
      </c>
      <c r="B258" s="17" t="s">
        <v>82</v>
      </c>
      <c r="D258" s="52">
        <v>45552</v>
      </c>
      <c r="E258" s="19" t="s">
        <v>309</v>
      </c>
      <c r="F258" s="20" t="s">
        <v>75</v>
      </c>
      <c r="G258" s="17" t="s">
        <v>443</v>
      </c>
      <c r="H258" s="28" t="s">
        <v>444</v>
      </c>
      <c r="I258" s="28" t="s">
        <v>312</v>
      </c>
      <c r="J258" s="74">
        <v>1831.37</v>
      </c>
      <c r="K258" s="34" t="s">
        <v>495</v>
      </c>
      <c r="L258" s="78" t="s">
        <v>496</v>
      </c>
    </row>
    <row r="259" spans="1:24" s="28" customFormat="1" ht="31" customHeight="1" x14ac:dyDescent="0.35">
      <c r="A259" s="17" t="s">
        <v>308</v>
      </c>
      <c r="B259" s="17" t="s">
        <v>82</v>
      </c>
      <c r="C259" s="17"/>
      <c r="D259" s="52">
        <v>45552</v>
      </c>
      <c r="E259" s="19" t="s">
        <v>309</v>
      </c>
      <c r="F259" s="20" t="s">
        <v>75</v>
      </c>
      <c r="G259" s="19" t="s">
        <v>98</v>
      </c>
      <c r="H259" s="48" t="s">
        <v>99</v>
      </c>
      <c r="I259" s="20" t="s">
        <v>320</v>
      </c>
      <c r="J259" s="74">
        <v>1750.7</v>
      </c>
      <c r="K259" s="58" t="s">
        <v>497</v>
      </c>
      <c r="L259" s="78" t="s">
        <v>498</v>
      </c>
    </row>
    <row r="260" spans="1:24" s="34" customFormat="1" ht="31" customHeight="1" x14ac:dyDescent="0.35">
      <c r="A260" s="17" t="s">
        <v>308</v>
      </c>
      <c r="B260" s="17" t="s">
        <v>82</v>
      </c>
      <c r="C260" s="17"/>
      <c r="D260" s="52">
        <v>45552</v>
      </c>
      <c r="E260" s="19" t="s">
        <v>309</v>
      </c>
      <c r="F260" s="20" t="s">
        <v>75</v>
      </c>
      <c r="G260" s="19" t="s">
        <v>499</v>
      </c>
      <c r="H260" s="23" t="s">
        <v>20</v>
      </c>
      <c r="I260" s="20" t="s">
        <v>320</v>
      </c>
      <c r="J260" s="74">
        <v>4980</v>
      </c>
      <c r="K260" s="59"/>
      <c r="L260" s="78" t="s">
        <v>500</v>
      </c>
    </row>
    <row r="261" spans="1:24" s="34" customFormat="1" ht="31" customHeight="1" x14ac:dyDescent="0.35">
      <c r="A261" s="17" t="s">
        <v>308</v>
      </c>
      <c r="B261" s="17" t="s">
        <v>82</v>
      </c>
      <c r="C261" s="17"/>
      <c r="D261" s="52">
        <v>45552</v>
      </c>
      <c r="E261" s="19" t="s">
        <v>309</v>
      </c>
      <c r="F261" s="20" t="s">
        <v>75</v>
      </c>
      <c r="G261" s="19" t="s">
        <v>501</v>
      </c>
      <c r="H261" s="28" t="s">
        <v>451</v>
      </c>
      <c r="I261" s="20" t="s">
        <v>320</v>
      </c>
      <c r="J261" s="74">
        <f>+SUM(843.03+718)</f>
        <v>1561.03</v>
      </c>
      <c r="K261" s="59"/>
      <c r="L261" s="78" t="s">
        <v>502</v>
      </c>
    </row>
    <row r="262" spans="1:24" s="34" customFormat="1" ht="31" customHeight="1" x14ac:dyDescent="0.35">
      <c r="A262" s="17" t="s">
        <v>308</v>
      </c>
      <c r="B262" s="17" t="s">
        <v>82</v>
      </c>
      <c r="C262" s="17"/>
      <c r="D262" s="52">
        <v>45552</v>
      </c>
      <c r="E262" s="19" t="s">
        <v>309</v>
      </c>
      <c r="F262" s="20" t="s">
        <v>75</v>
      </c>
      <c r="G262" s="19" t="s">
        <v>136</v>
      </c>
      <c r="H262" s="28" t="s">
        <v>137</v>
      </c>
      <c r="I262" s="20" t="s">
        <v>320</v>
      </c>
      <c r="J262" s="74">
        <v>978</v>
      </c>
      <c r="K262" s="59"/>
      <c r="L262" s="78" t="s">
        <v>503</v>
      </c>
      <c r="M262" s="36"/>
      <c r="T262" s="37"/>
    </row>
    <row r="263" spans="1:24" s="34" customFormat="1" ht="31" customHeight="1" x14ac:dyDescent="0.35">
      <c r="A263" s="17" t="s">
        <v>308</v>
      </c>
      <c r="B263" s="17" t="s">
        <v>82</v>
      </c>
      <c r="C263" s="17"/>
      <c r="D263" s="52">
        <v>45552</v>
      </c>
      <c r="E263" s="19" t="s">
        <v>309</v>
      </c>
      <c r="F263" s="20" t="s">
        <v>75</v>
      </c>
      <c r="G263" s="19" t="s">
        <v>187</v>
      </c>
      <c r="H263" s="28" t="s">
        <v>188</v>
      </c>
      <c r="I263" s="20" t="s">
        <v>320</v>
      </c>
      <c r="J263" s="74">
        <v>825</v>
      </c>
      <c r="K263" s="59"/>
      <c r="L263" s="78" t="s">
        <v>504</v>
      </c>
      <c r="M263" s="36"/>
      <c r="N263" s="36"/>
      <c r="P263" s="41"/>
      <c r="Q263" s="41"/>
      <c r="R263" s="41"/>
      <c r="S263" s="41"/>
      <c r="T263" s="36"/>
      <c r="U263" s="36"/>
      <c r="V263" s="36"/>
    </row>
    <row r="264" spans="1:24" s="34" customFormat="1" ht="31" customHeight="1" x14ac:dyDescent="0.35">
      <c r="A264" s="17" t="s">
        <v>308</v>
      </c>
      <c r="B264" s="17" t="s">
        <v>82</v>
      </c>
      <c r="C264" s="17"/>
      <c r="D264" s="52">
        <v>45576</v>
      </c>
      <c r="E264" s="19" t="s">
        <v>309</v>
      </c>
      <c r="F264" s="20" t="s">
        <v>75</v>
      </c>
      <c r="G264" s="19" t="s">
        <v>482</v>
      </c>
      <c r="H264" s="28" t="s">
        <v>128</v>
      </c>
      <c r="I264" s="20" t="s">
        <v>320</v>
      </c>
      <c r="J264" s="74">
        <v>450</v>
      </c>
      <c r="K264" s="59"/>
      <c r="L264" s="79" t="s">
        <v>505</v>
      </c>
      <c r="M264" s="36"/>
      <c r="N264" s="36"/>
      <c r="P264" s="41"/>
      <c r="Q264" s="41"/>
      <c r="R264" s="41"/>
      <c r="S264" s="41"/>
      <c r="T264" s="36"/>
      <c r="U264" s="36"/>
      <c r="V264" s="36"/>
    </row>
    <row r="265" spans="1:24" s="34" customFormat="1" ht="31" customHeight="1" x14ac:dyDescent="0.35">
      <c r="A265" s="28" t="s">
        <v>308</v>
      </c>
      <c r="B265" s="28" t="s">
        <v>82</v>
      </c>
      <c r="C265" s="28"/>
      <c r="D265" s="52">
        <v>45706</v>
      </c>
      <c r="E265" s="28" t="s">
        <v>309</v>
      </c>
      <c r="F265" s="29" t="s">
        <v>75</v>
      </c>
      <c r="G265" s="34" t="s">
        <v>506</v>
      </c>
      <c r="H265" s="28" t="s">
        <v>507</v>
      </c>
      <c r="I265" s="29" t="s">
        <v>320</v>
      </c>
      <c r="J265" s="74">
        <v>3768</v>
      </c>
      <c r="K265" s="59"/>
      <c r="L265" s="76" t="s">
        <v>508</v>
      </c>
      <c r="M265" s="36"/>
      <c r="N265" s="36"/>
      <c r="P265" s="41"/>
      <c r="Q265" s="41"/>
      <c r="R265" s="41"/>
      <c r="S265" s="41"/>
      <c r="T265" s="36"/>
      <c r="U265" s="36"/>
      <c r="V265" s="36"/>
    </row>
    <row r="266" spans="1:24" s="34" customFormat="1" ht="31" customHeight="1" x14ac:dyDescent="0.35">
      <c r="A266" s="28" t="s">
        <v>308</v>
      </c>
      <c r="B266" s="28" t="s">
        <v>82</v>
      </c>
      <c r="C266" s="28"/>
      <c r="D266" s="52">
        <v>45706</v>
      </c>
      <c r="E266" s="28" t="s">
        <v>309</v>
      </c>
      <c r="F266" s="29" t="s">
        <v>75</v>
      </c>
      <c r="G266" s="28" t="s">
        <v>509</v>
      </c>
      <c r="H266" s="28" t="s">
        <v>510</v>
      </c>
      <c r="I266" s="29" t="s">
        <v>320</v>
      </c>
      <c r="J266" s="74">
        <v>7500</v>
      </c>
      <c r="K266" s="59"/>
      <c r="L266" s="80"/>
      <c r="M266" s="36"/>
      <c r="N266" s="36"/>
      <c r="P266" s="41"/>
      <c r="Q266" s="41"/>
      <c r="R266" s="41"/>
      <c r="S266" s="41"/>
      <c r="T266" s="36"/>
      <c r="U266" s="36"/>
      <c r="V266" s="36"/>
    </row>
    <row r="267" spans="1:24" s="17" customFormat="1" ht="31" customHeight="1" x14ac:dyDescent="0.35">
      <c r="A267" s="17" t="s">
        <v>308</v>
      </c>
      <c r="B267" s="17" t="s">
        <v>143</v>
      </c>
      <c r="D267" s="52">
        <v>43258</v>
      </c>
      <c r="E267" s="19" t="s">
        <v>309</v>
      </c>
      <c r="F267" s="20" t="s">
        <v>75</v>
      </c>
      <c r="G267" s="19" t="s">
        <v>328</v>
      </c>
      <c r="H267" s="42" t="s">
        <v>73</v>
      </c>
      <c r="I267" s="21" t="s">
        <v>511</v>
      </c>
      <c r="J267" s="81">
        <v>1569.47</v>
      </c>
      <c r="K267" s="23" t="s">
        <v>512</v>
      </c>
      <c r="L267" s="24" t="s">
        <v>513</v>
      </c>
    </row>
    <row r="268" spans="1:24" s="17" customFormat="1" ht="31" customHeight="1" x14ac:dyDescent="0.35">
      <c r="A268" s="17" t="s">
        <v>308</v>
      </c>
      <c r="B268" s="17" t="s">
        <v>143</v>
      </c>
      <c r="D268" s="52">
        <v>43818</v>
      </c>
      <c r="E268" s="19" t="s">
        <v>309</v>
      </c>
      <c r="F268" s="20" t="s">
        <v>75</v>
      </c>
      <c r="G268" s="21" t="s">
        <v>174</v>
      </c>
      <c r="H268" s="28" t="s">
        <v>175</v>
      </c>
      <c r="I268" s="21" t="s">
        <v>511</v>
      </c>
      <c r="J268" s="74">
        <v>9560.4500000000007</v>
      </c>
      <c r="K268" s="23" t="s">
        <v>514</v>
      </c>
      <c r="L268" s="17" t="s">
        <v>515</v>
      </c>
    </row>
    <row r="269" spans="1:24" s="26" customFormat="1" ht="31" customHeight="1" x14ac:dyDescent="0.35">
      <c r="A269" s="17" t="s">
        <v>308</v>
      </c>
      <c r="B269" s="17" t="s">
        <v>143</v>
      </c>
      <c r="C269" s="17"/>
      <c r="D269" s="52">
        <v>43909</v>
      </c>
      <c r="E269" s="19" t="s">
        <v>309</v>
      </c>
      <c r="F269" s="20" t="s">
        <v>75</v>
      </c>
      <c r="G269" s="28" t="s">
        <v>516</v>
      </c>
      <c r="H269" s="28" t="s">
        <v>517</v>
      </c>
      <c r="I269" s="19" t="s">
        <v>340</v>
      </c>
      <c r="J269" s="73">
        <v>450</v>
      </c>
      <c r="K269" s="33" t="s">
        <v>518</v>
      </c>
      <c r="L269" s="28" t="s">
        <v>519</v>
      </c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</row>
    <row r="270" spans="1:24" s="34" customFormat="1" ht="31" customHeight="1" x14ac:dyDescent="0.35">
      <c r="A270" s="17" t="s">
        <v>308</v>
      </c>
      <c r="B270" s="17" t="s">
        <v>143</v>
      </c>
      <c r="C270" s="17"/>
      <c r="D270" s="52">
        <v>44544</v>
      </c>
      <c r="E270" s="19" t="s">
        <v>309</v>
      </c>
      <c r="F270" s="20" t="s">
        <v>75</v>
      </c>
      <c r="G270" s="19" t="s">
        <v>328</v>
      </c>
      <c r="H270" s="42" t="s">
        <v>73</v>
      </c>
      <c r="I270" s="21" t="s">
        <v>320</v>
      </c>
      <c r="J270" s="73">
        <v>18285.3</v>
      </c>
      <c r="K270" s="34" t="s">
        <v>520</v>
      </c>
      <c r="L270" s="28" t="s">
        <v>521</v>
      </c>
    </row>
    <row r="271" spans="1:24" s="34" customFormat="1" ht="31" customHeight="1" x14ac:dyDescent="0.35">
      <c r="A271" s="17" t="s">
        <v>308</v>
      </c>
      <c r="B271" s="17" t="s">
        <v>143</v>
      </c>
      <c r="C271" s="17"/>
      <c r="D271" s="52">
        <v>44662</v>
      </c>
      <c r="E271" s="19" t="s">
        <v>309</v>
      </c>
      <c r="F271" s="20" t="s">
        <v>75</v>
      </c>
      <c r="G271" s="19" t="s">
        <v>328</v>
      </c>
      <c r="H271" s="42" t="s">
        <v>73</v>
      </c>
      <c r="I271" s="21" t="s">
        <v>320</v>
      </c>
      <c r="J271" s="73">
        <v>17957.64</v>
      </c>
      <c r="K271" s="40" t="s">
        <v>522</v>
      </c>
      <c r="L271" s="34" t="s">
        <v>523</v>
      </c>
    </row>
    <row r="272" spans="1:24" s="34" customFormat="1" ht="31" customHeight="1" x14ac:dyDescent="0.35">
      <c r="A272" s="17" t="s">
        <v>308</v>
      </c>
      <c r="B272" s="17" t="s">
        <v>143</v>
      </c>
      <c r="C272" s="17"/>
      <c r="D272" s="52">
        <v>44662</v>
      </c>
      <c r="E272" s="19" t="s">
        <v>309</v>
      </c>
      <c r="F272" s="20" t="s">
        <v>75</v>
      </c>
      <c r="G272" s="21" t="s">
        <v>174</v>
      </c>
      <c r="H272" s="28" t="s">
        <v>175</v>
      </c>
      <c r="I272" s="21" t="s">
        <v>320</v>
      </c>
      <c r="J272" s="73">
        <v>2675.41</v>
      </c>
      <c r="K272" s="40" t="s">
        <v>524</v>
      </c>
      <c r="L272" s="34" t="s">
        <v>523</v>
      </c>
    </row>
    <row r="273" spans="1:24" s="34" customFormat="1" ht="31" customHeight="1" x14ac:dyDescent="0.35">
      <c r="A273" s="17" t="s">
        <v>308</v>
      </c>
      <c r="B273" s="17" t="s">
        <v>143</v>
      </c>
      <c r="C273" s="17"/>
      <c r="D273" s="52">
        <v>44662</v>
      </c>
      <c r="E273" s="28" t="s">
        <v>309</v>
      </c>
      <c r="F273" s="29" t="s">
        <v>75</v>
      </c>
      <c r="G273" s="38" t="s">
        <v>525</v>
      </c>
      <c r="H273" s="28" t="s">
        <v>526</v>
      </c>
      <c r="I273" s="28" t="s">
        <v>320</v>
      </c>
      <c r="J273" s="74">
        <v>8536.5</v>
      </c>
      <c r="K273" s="40" t="s">
        <v>527</v>
      </c>
      <c r="L273" s="48" t="s">
        <v>523</v>
      </c>
      <c r="N273" s="36"/>
      <c r="U273" s="37"/>
    </row>
    <row r="274" spans="1:24" s="19" customFormat="1" ht="31" customHeight="1" x14ac:dyDescent="0.35">
      <c r="A274" s="42" t="s">
        <v>308</v>
      </c>
      <c r="B274" s="42" t="s">
        <v>143</v>
      </c>
      <c r="C274" s="42"/>
      <c r="D274" s="51">
        <v>44736</v>
      </c>
      <c r="E274" s="19" t="s">
        <v>309</v>
      </c>
      <c r="F274" s="20" t="s">
        <v>75</v>
      </c>
      <c r="G274" s="19" t="s">
        <v>328</v>
      </c>
      <c r="H274" s="42" t="s">
        <v>73</v>
      </c>
      <c r="I274" s="21" t="s">
        <v>320</v>
      </c>
      <c r="J274" s="73">
        <v>41651.32</v>
      </c>
      <c r="K274" s="33" t="s">
        <v>528</v>
      </c>
      <c r="L274" s="19" t="s">
        <v>529</v>
      </c>
    </row>
    <row r="275" spans="1:24" s="28" customFormat="1" ht="31" customHeight="1" x14ac:dyDescent="0.35">
      <c r="A275" s="17" t="s">
        <v>308</v>
      </c>
      <c r="B275" s="17" t="s">
        <v>143</v>
      </c>
      <c r="C275" s="17"/>
      <c r="D275" s="51">
        <v>44736</v>
      </c>
      <c r="E275" s="19" t="s">
        <v>309</v>
      </c>
      <c r="F275" s="20" t="s">
        <v>75</v>
      </c>
      <c r="G275" s="21" t="s">
        <v>174</v>
      </c>
      <c r="H275" s="28" t="s">
        <v>175</v>
      </c>
      <c r="I275" s="28" t="s">
        <v>336</v>
      </c>
      <c r="J275" s="73">
        <v>6737.8</v>
      </c>
      <c r="K275" s="34" t="s">
        <v>530</v>
      </c>
      <c r="L275" s="28" t="s">
        <v>531</v>
      </c>
    </row>
    <row r="276" spans="1:24" s="34" customFormat="1" ht="31" customHeight="1" x14ac:dyDescent="0.35">
      <c r="A276" s="17" t="s">
        <v>308</v>
      </c>
      <c r="B276" s="17" t="s">
        <v>143</v>
      </c>
      <c r="C276" s="17"/>
      <c r="D276" s="52">
        <v>44736</v>
      </c>
      <c r="E276" s="19" t="s">
        <v>309</v>
      </c>
      <c r="F276" s="20" t="s">
        <v>75</v>
      </c>
      <c r="G276" s="21" t="s">
        <v>174</v>
      </c>
      <c r="H276" s="28" t="s">
        <v>175</v>
      </c>
      <c r="I276" s="28" t="s">
        <v>336</v>
      </c>
      <c r="J276" s="73">
        <v>24285.05</v>
      </c>
      <c r="K276" s="34" t="s">
        <v>532</v>
      </c>
      <c r="L276" s="34" t="s">
        <v>533</v>
      </c>
    </row>
    <row r="277" spans="1:24" s="34" customFormat="1" ht="31" customHeight="1" x14ac:dyDescent="0.35">
      <c r="A277" s="17" t="s">
        <v>308</v>
      </c>
      <c r="B277" s="17" t="s">
        <v>143</v>
      </c>
      <c r="C277" s="17"/>
      <c r="D277" s="52">
        <v>44833</v>
      </c>
      <c r="E277" s="19" t="s">
        <v>309</v>
      </c>
      <c r="F277" s="20" t="s">
        <v>75</v>
      </c>
      <c r="G277" s="38" t="s">
        <v>525</v>
      </c>
      <c r="H277" s="19" t="s">
        <v>526</v>
      </c>
      <c r="I277" s="33" t="s">
        <v>340</v>
      </c>
      <c r="J277" s="73">
        <v>370</v>
      </c>
      <c r="K277" s="20" t="s">
        <v>534</v>
      </c>
      <c r="L277" s="34" t="s">
        <v>535</v>
      </c>
    </row>
    <row r="278" spans="1:24" s="23" customFormat="1" ht="31" customHeight="1" x14ac:dyDescent="0.35">
      <c r="A278" s="17" t="s">
        <v>308</v>
      </c>
      <c r="B278" s="17" t="s">
        <v>143</v>
      </c>
      <c r="C278" s="17"/>
      <c r="D278" s="51">
        <v>45274</v>
      </c>
      <c r="E278" s="19" t="s">
        <v>309</v>
      </c>
      <c r="F278" s="20" t="s">
        <v>75</v>
      </c>
      <c r="G278" s="38" t="s">
        <v>536</v>
      </c>
      <c r="H278" s="21" t="s">
        <v>537</v>
      </c>
      <c r="I278" s="19" t="s">
        <v>340</v>
      </c>
      <c r="J278" s="73">
        <v>11285</v>
      </c>
      <c r="K278" s="22" t="s">
        <v>538</v>
      </c>
      <c r="L278" s="23" t="s">
        <v>539</v>
      </c>
    </row>
    <row r="279" spans="1:24" s="34" customFormat="1" ht="31" customHeight="1" x14ac:dyDescent="0.35">
      <c r="A279" s="17" t="s">
        <v>308</v>
      </c>
      <c r="B279" s="17" t="s">
        <v>143</v>
      </c>
      <c r="C279" s="17"/>
      <c r="D279" s="51">
        <v>45274</v>
      </c>
      <c r="E279" s="19" t="s">
        <v>309</v>
      </c>
      <c r="F279" s="20" t="s">
        <v>75</v>
      </c>
      <c r="G279" s="21" t="s">
        <v>540</v>
      </c>
      <c r="H279" s="21" t="s">
        <v>541</v>
      </c>
      <c r="I279" s="21" t="s">
        <v>361</v>
      </c>
      <c r="J279" s="73">
        <v>10000</v>
      </c>
      <c r="K279" s="34" t="s">
        <v>542</v>
      </c>
      <c r="L279" s="34" t="s">
        <v>543</v>
      </c>
    </row>
    <row r="280" spans="1:24" s="34" customFormat="1" ht="31" customHeight="1" x14ac:dyDescent="0.35">
      <c r="A280" s="17" t="s">
        <v>308</v>
      </c>
      <c r="B280" s="17" t="s">
        <v>143</v>
      </c>
      <c r="C280" s="17"/>
      <c r="D280" s="51">
        <v>45468</v>
      </c>
      <c r="E280" s="19" t="s">
        <v>309</v>
      </c>
      <c r="F280" s="20" t="s">
        <v>75</v>
      </c>
      <c r="G280" s="38" t="s">
        <v>536</v>
      </c>
      <c r="H280" s="21" t="s">
        <v>537</v>
      </c>
      <c r="I280" s="28" t="s">
        <v>320</v>
      </c>
      <c r="J280" s="82">
        <v>1604</v>
      </c>
      <c r="K280" s="58" t="s">
        <v>544</v>
      </c>
      <c r="L280" s="83" t="s">
        <v>545</v>
      </c>
    </row>
    <row r="281" spans="1:24" s="28" customFormat="1" ht="31" customHeight="1" x14ac:dyDescent="0.35">
      <c r="A281" s="17" t="s">
        <v>308</v>
      </c>
      <c r="B281" s="17" t="s">
        <v>143</v>
      </c>
      <c r="C281" s="17"/>
      <c r="D281" s="51">
        <v>45468</v>
      </c>
      <c r="E281" s="19" t="s">
        <v>309</v>
      </c>
      <c r="F281" s="20" t="s">
        <v>75</v>
      </c>
      <c r="G281" s="84" t="s">
        <v>546</v>
      </c>
      <c r="H281" s="28" t="s">
        <v>547</v>
      </c>
      <c r="I281" s="28" t="s">
        <v>320</v>
      </c>
      <c r="J281" s="82">
        <v>4380</v>
      </c>
      <c r="K281" s="59"/>
      <c r="L281" s="85" t="s">
        <v>548</v>
      </c>
    </row>
    <row r="282" spans="1:24" s="23" customFormat="1" ht="31" customHeight="1" x14ac:dyDescent="0.35">
      <c r="A282" s="17" t="s">
        <v>308</v>
      </c>
      <c r="B282" s="17" t="s">
        <v>143</v>
      </c>
      <c r="C282" s="17"/>
      <c r="D282" s="51">
        <v>45468</v>
      </c>
      <c r="E282" s="19" t="s">
        <v>309</v>
      </c>
      <c r="F282" s="20" t="s">
        <v>75</v>
      </c>
      <c r="G282" s="84" t="s">
        <v>546</v>
      </c>
      <c r="H282" s="28" t="s">
        <v>547</v>
      </c>
      <c r="I282" s="28" t="s">
        <v>320</v>
      </c>
      <c r="J282" s="82">
        <v>4815</v>
      </c>
      <c r="K282" s="59"/>
      <c r="L282" s="86" t="s">
        <v>549</v>
      </c>
    </row>
    <row r="283" spans="1:24" s="34" customFormat="1" ht="31" customHeight="1" x14ac:dyDescent="0.35">
      <c r="A283" s="17" t="s">
        <v>308</v>
      </c>
      <c r="B283" s="17" t="s">
        <v>143</v>
      </c>
      <c r="C283" s="17"/>
      <c r="D283" s="51">
        <v>45468</v>
      </c>
      <c r="E283" s="19" t="s">
        <v>309</v>
      </c>
      <c r="F283" s="20" t="s">
        <v>75</v>
      </c>
      <c r="G283" s="84" t="s">
        <v>550</v>
      </c>
      <c r="H283" s="30" t="s">
        <v>551</v>
      </c>
      <c r="I283" s="28" t="s">
        <v>320</v>
      </c>
      <c r="J283" s="82">
        <v>4995</v>
      </c>
      <c r="K283" s="59"/>
      <c r="L283" s="86" t="s">
        <v>552</v>
      </c>
    </row>
    <row r="284" spans="1:24" s="34" customFormat="1" ht="31" customHeight="1" x14ac:dyDescent="0.35">
      <c r="A284" s="17" t="s">
        <v>308</v>
      </c>
      <c r="B284" s="17" t="s">
        <v>143</v>
      </c>
      <c r="C284" s="17"/>
      <c r="D284" s="51">
        <v>45468</v>
      </c>
      <c r="E284" s="19" t="s">
        <v>309</v>
      </c>
      <c r="F284" s="20" t="s">
        <v>75</v>
      </c>
      <c r="G284" s="84" t="s">
        <v>187</v>
      </c>
      <c r="H284" s="21" t="s">
        <v>188</v>
      </c>
      <c r="I284" s="28" t="s">
        <v>320</v>
      </c>
      <c r="J284" s="77">
        <v>5000</v>
      </c>
      <c r="K284" s="59"/>
      <c r="L284" s="86" t="s">
        <v>553</v>
      </c>
    </row>
    <row r="285" spans="1:24" s="17" customFormat="1" ht="31" customHeight="1" x14ac:dyDescent="0.35">
      <c r="A285" s="17" t="s">
        <v>308</v>
      </c>
      <c r="B285" s="17" t="s">
        <v>143</v>
      </c>
      <c r="D285" s="51">
        <v>45468</v>
      </c>
      <c r="E285" s="19" t="s">
        <v>309</v>
      </c>
      <c r="F285" s="20" t="s">
        <v>75</v>
      </c>
      <c r="G285" s="38" t="s">
        <v>525</v>
      </c>
      <c r="H285" s="19" t="s">
        <v>526</v>
      </c>
      <c r="I285" s="28" t="s">
        <v>320</v>
      </c>
      <c r="J285" s="77">
        <v>2673</v>
      </c>
      <c r="K285" s="59"/>
      <c r="L285" s="83" t="s">
        <v>554</v>
      </c>
    </row>
    <row r="286" spans="1:24" s="35" customFormat="1" ht="31" customHeight="1" x14ac:dyDescent="0.35">
      <c r="A286" s="17" t="s">
        <v>308</v>
      </c>
      <c r="B286" s="17" t="s">
        <v>143</v>
      </c>
      <c r="C286" s="17"/>
      <c r="D286" s="51">
        <v>45468</v>
      </c>
      <c r="E286" s="19" t="s">
        <v>309</v>
      </c>
      <c r="F286" s="20" t="s">
        <v>75</v>
      </c>
      <c r="G286" s="84" t="s">
        <v>185</v>
      </c>
      <c r="H286" s="21" t="s">
        <v>186</v>
      </c>
      <c r="I286" s="28" t="s">
        <v>320</v>
      </c>
      <c r="J286" s="77">
        <v>5000</v>
      </c>
      <c r="K286" s="59"/>
      <c r="L286" s="83" t="s">
        <v>555</v>
      </c>
    </row>
    <row r="287" spans="1:24" s="33" customFormat="1" ht="31" customHeight="1" x14ac:dyDescent="0.35">
      <c r="A287" s="17" t="s">
        <v>308</v>
      </c>
      <c r="B287" s="17" t="s">
        <v>143</v>
      </c>
      <c r="C287" s="17"/>
      <c r="D287" s="51">
        <v>45468</v>
      </c>
      <c r="E287" s="19" t="s">
        <v>309</v>
      </c>
      <c r="F287" s="20" t="s">
        <v>75</v>
      </c>
      <c r="G287" s="84" t="s">
        <v>556</v>
      </c>
      <c r="H287" s="21" t="s">
        <v>557</v>
      </c>
      <c r="I287" s="28" t="s">
        <v>320</v>
      </c>
      <c r="J287" s="77">
        <v>4093</v>
      </c>
      <c r="K287" s="59"/>
      <c r="L287" s="83" t="s">
        <v>558</v>
      </c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</row>
    <row r="288" spans="1:24" s="23" customFormat="1" ht="31" customHeight="1" x14ac:dyDescent="0.35">
      <c r="A288" s="17" t="s">
        <v>308</v>
      </c>
      <c r="B288" s="17" t="s">
        <v>143</v>
      </c>
      <c r="C288" s="17"/>
      <c r="D288" s="51">
        <v>45468</v>
      </c>
      <c r="E288" s="19" t="s">
        <v>309</v>
      </c>
      <c r="F288" s="20" t="s">
        <v>75</v>
      </c>
      <c r="G288" s="38" t="s">
        <v>536</v>
      </c>
      <c r="H288" s="21" t="s">
        <v>537</v>
      </c>
      <c r="I288" s="19" t="s">
        <v>340</v>
      </c>
      <c r="J288" s="73">
        <v>3000</v>
      </c>
      <c r="K288" s="39" t="s">
        <v>559</v>
      </c>
      <c r="L288" s="23" t="s">
        <v>560</v>
      </c>
    </row>
    <row r="289" spans="1:24" s="23" customFormat="1" ht="31" customHeight="1" x14ac:dyDescent="0.35">
      <c r="A289" s="17" t="s">
        <v>308</v>
      </c>
      <c r="B289" s="17" t="s">
        <v>143</v>
      </c>
      <c r="C289" s="17"/>
      <c r="D289" s="51">
        <v>45561</v>
      </c>
      <c r="E289" s="19" t="s">
        <v>309</v>
      </c>
      <c r="F289" s="20" t="s">
        <v>75</v>
      </c>
      <c r="G289" s="21" t="s">
        <v>561</v>
      </c>
      <c r="H289" s="21" t="s">
        <v>562</v>
      </c>
      <c r="I289" s="33" t="s">
        <v>340</v>
      </c>
      <c r="J289" s="73">
        <v>1500</v>
      </c>
      <c r="K289" s="22" t="s">
        <v>563</v>
      </c>
      <c r="L289" s="23" t="s">
        <v>539</v>
      </c>
    </row>
    <row r="290" spans="1:24" s="17" customFormat="1" ht="31" customHeight="1" x14ac:dyDescent="0.35">
      <c r="A290" s="17" t="s">
        <v>308</v>
      </c>
      <c r="B290" s="17" t="s">
        <v>192</v>
      </c>
      <c r="D290" s="51">
        <v>44273</v>
      </c>
      <c r="E290" s="19" t="s">
        <v>309</v>
      </c>
      <c r="F290" s="20" t="s">
        <v>75</v>
      </c>
      <c r="G290" s="33" t="s">
        <v>328</v>
      </c>
      <c r="H290" s="44" t="s">
        <v>73</v>
      </c>
      <c r="I290" s="21" t="s">
        <v>511</v>
      </c>
      <c r="J290" s="39">
        <f>SUM(4918.86+14188.65+9294.35+9550.59)</f>
        <v>37952.449999999997</v>
      </c>
      <c r="K290" s="23" t="s">
        <v>564</v>
      </c>
      <c r="L290" s="17" t="s">
        <v>565</v>
      </c>
    </row>
    <row r="291" spans="1:24" s="17" customFormat="1" ht="31" customHeight="1" x14ac:dyDescent="0.35">
      <c r="A291" s="17" t="s">
        <v>308</v>
      </c>
      <c r="B291" s="17" t="s">
        <v>192</v>
      </c>
      <c r="D291" s="51">
        <v>44378</v>
      </c>
      <c r="E291" s="19" t="s">
        <v>309</v>
      </c>
      <c r="F291" s="20" t="s">
        <v>75</v>
      </c>
      <c r="G291" s="17" t="s">
        <v>566</v>
      </c>
      <c r="H291" s="23" t="s">
        <v>567</v>
      </c>
      <c r="I291" s="34" t="s">
        <v>336</v>
      </c>
      <c r="J291" s="31">
        <f>SUM(16148+15368+19789+31933.59)</f>
        <v>83238.59</v>
      </c>
      <c r="K291" s="23" t="s">
        <v>568</v>
      </c>
      <c r="L291" s="17" t="s">
        <v>569</v>
      </c>
    </row>
    <row r="292" spans="1:24" s="17" customFormat="1" ht="31" customHeight="1" x14ac:dyDescent="0.35">
      <c r="A292" s="17" t="s">
        <v>308</v>
      </c>
      <c r="B292" s="17" t="s">
        <v>192</v>
      </c>
      <c r="D292" s="52">
        <v>44467</v>
      </c>
      <c r="E292" s="19" t="s">
        <v>309</v>
      </c>
      <c r="F292" s="20" t="s">
        <v>75</v>
      </c>
      <c r="G292" s="29" t="s">
        <v>570</v>
      </c>
      <c r="H292" s="17" t="s">
        <v>168</v>
      </c>
      <c r="I292" s="34" t="s">
        <v>320</v>
      </c>
      <c r="J292" s="31">
        <f>SUM(16424.14+11081.72)</f>
        <v>27505.86</v>
      </c>
      <c r="K292" s="23" t="s">
        <v>571</v>
      </c>
      <c r="L292" s="17" t="s">
        <v>572</v>
      </c>
    </row>
    <row r="293" spans="1:24" s="28" customFormat="1" ht="31" customHeight="1" x14ac:dyDescent="0.35">
      <c r="A293" s="17" t="s">
        <v>308</v>
      </c>
      <c r="B293" s="17" t="s">
        <v>192</v>
      </c>
      <c r="C293" s="17"/>
      <c r="D293" s="52">
        <v>44742</v>
      </c>
      <c r="E293" s="19" t="s">
        <v>309</v>
      </c>
      <c r="F293" s="20" t="s">
        <v>75</v>
      </c>
      <c r="G293" s="33" t="s">
        <v>328</v>
      </c>
      <c r="H293" s="44" t="s">
        <v>73</v>
      </c>
      <c r="I293" s="34" t="s">
        <v>320</v>
      </c>
      <c r="J293" s="31">
        <v>10395</v>
      </c>
      <c r="K293" s="34" t="s">
        <v>573</v>
      </c>
      <c r="L293" s="28" t="s">
        <v>574</v>
      </c>
    </row>
    <row r="294" spans="1:24" s="26" customFormat="1" ht="31" customHeight="1" x14ac:dyDescent="0.35">
      <c r="A294" s="17" t="s">
        <v>308</v>
      </c>
      <c r="B294" s="17" t="s">
        <v>192</v>
      </c>
      <c r="C294" s="17"/>
      <c r="D294" s="52">
        <v>44833</v>
      </c>
      <c r="E294" s="19" t="s">
        <v>309</v>
      </c>
      <c r="F294" s="20" t="s">
        <v>75</v>
      </c>
      <c r="G294" s="33" t="s">
        <v>355</v>
      </c>
      <c r="H294" s="62" t="s">
        <v>356</v>
      </c>
      <c r="I294" s="34" t="s">
        <v>320</v>
      </c>
      <c r="J294" s="31">
        <f>SUM(3054.27+3054.27+3054.27+3929.93)</f>
        <v>13092.74</v>
      </c>
      <c r="K294" s="33" t="s">
        <v>575</v>
      </c>
      <c r="L294" s="28" t="s">
        <v>576</v>
      </c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</row>
    <row r="295" spans="1:24" s="28" customFormat="1" ht="31" customHeight="1" x14ac:dyDescent="0.35">
      <c r="A295" s="17" t="s">
        <v>308</v>
      </c>
      <c r="B295" s="17" t="s">
        <v>192</v>
      </c>
      <c r="C295" s="17"/>
      <c r="D295" s="52">
        <v>45106</v>
      </c>
      <c r="E295" s="19" t="s">
        <v>309</v>
      </c>
      <c r="F295" s="20" t="s">
        <v>75</v>
      </c>
      <c r="G295" s="33" t="s">
        <v>328</v>
      </c>
      <c r="H295" s="44" t="s">
        <v>73</v>
      </c>
      <c r="I295" s="28" t="s">
        <v>312</v>
      </c>
      <c r="J295" s="31">
        <f>SUM(8024.87+6375.01+5477.88+7034.95)</f>
        <v>26912.710000000003</v>
      </c>
      <c r="K295" s="34" t="s">
        <v>577</v>
      </c>
      <c r="L295" s="28" t="s">
        <v>578</v>
      </c>
    </row>
    <row r="296" spans="1:24" s="34" customFormat="1" ht="31" customHeight="1" x14ac:dyDescent="0.35">
      <c r="A296" s="17" t="s">
        <v>308</v>
      </c>
      <c r="B296" s="17" t="s">
        <v>192</v>
      </c>
      <c r="C296" s="17"/>
      <c r="D296" s="52">
        <v>45106</v>
      </c>
      <c r="E296" s="19" t="s">
        <v>309</v>
      </c>
      <c r="F296" s="20" t="s">
        <v>75</v>
      </c>
      <c r="G296" s="33" t="s">
        <v>355</v>
      </c>
      <c r="H296" s="62" t="s">
        <v>356</v>
      </c>
      <c r="I296" s="34" t="s">
        <v>398</v>
      </c>
      <c r="J296" s="31">
        <f>SUM(3997.96+3147.66)</f>
        <v>7145.62</v>
      </c>
      <c r="K296" s="34" t="s">
        <v>579</v>
      </c>
      <c r="L296" s="34" t="s">
        <v>580</v>
      </c>
    </row>
    <row r="297" spans="1:24" s="34" customFormat="1" ht="31" customHeight="1" x14ac:dyDescent="0.35">
      <c r="A297" s="17" t="s">
        <v>308</v>
      </c>
      <c r="B297" s="17" t="s">
        <v>192</v>
      </c>
      <c r="C297" s="17"/>
      <c r="D297" s="52">
        <v>45106</v>
      </c>
      <c r="E297" s="19" t="s">
        <v>309</v>
      </c>
      <c r="F297" s="20" t="s">
        <v>75</v>
      </c>
      <c r="G297" s="29" t="s">
        <v>232</v>
      </c>
      <c r="H297" s="28" t="s">
        <v>233</v>
      </c>
      <c r="I297" s="34" t="s">
        <v>320</v>
      </c>
      <c r="J297" s="31">
        <f>SUM(3876.64+9948)</f>
        <v>13824.64</v>
      </c>
      <c r="K297" s="34" t="s">
        <v>581</v>
      </c>
      <c r="L297" s="34" t="s">
        <v>582</v>
      </c>
    </row>
    <row r="298" spans="1:24" s="34" customFormat="1" ht="31" customHeight="1" x14ac:dyDescent="0.35">
      <c r="A298" s="17" t="s">
        <v>308</v>
      </c>
      <c r="B298" s="17" t="s">
        <v>192</v>
      </c>
      <c r="C298" s="17"/>
      <c r="D298" s="52">
        <v>45106</v>
      </c>
      <c r="E298" s="19" t="s">
        <v>309</v>
      </c>
      <c r="F298" s="20" t="s">
        <v>75</v>
      </c>
      <c r="G298" s="20" t="s">
        <v>583</v>
      </c>
      <c r="H298" s="48" t="s">
        <v>584</v>
      </c>
      <c r="I298" s="34" t="s">
        <v>320</v>
      </c>
      <c r="J298" s="31">
        <v>1203</v>
      </c>
      <c r="K298" s="34" t="s">
        <v>585</v>
      </c>
      <c r="L298" s="34" t="s">
        <v>586</v>
      </c>
    </row>
    <row r="299" spans="1:24" s="34" customFormat="1" ht="31" customHeight="1" x14ac:dyDescent="0.35">
      <c r="A299" s="17" t="s">
        <v>308</v>
      </c>
      <c r="B299" s="17" t="s">
        <v>192</v>
      </c>
      <c r="C299" s="17"/>
      <c r="D299" s="52">
        <v>45190</v>
      </c>
      <c r="E299" s="19" t="s">
        <v>309</v>
      </c>
      <c r="F299" s="20" t="s">
        <v>75</v>
      </c>
      <c r="G299" s="20" t="s">
        <v>587</v>
      </c>
      <c r="H299" s="21" t="s">
        <v>588</v>
      </c>
      <c r="I299" s="34" t="s">
        <v>336</v>
      </c>
      <c r="J299" s="31">
        <f>SUM(9950+13747+6303)</f>
        <v>30000</v>
      </c>
      <c r="K299" s="34" t="s">
        <v>589</v>
      </c>
      <c r="L299" s="34" t="s">
        <v>590</v>
      </c>
    </row>
    <row r="300" spans="1:24" s="34" customFormat="1" ht="31" customHeight="1" x14ac:dyDescent="0.35">
      <c r="A300" s="17" t="s">
        <v>308</v>
      </c>
      <c r="B300" s="17" t="s">
        <v>192</v>
      </c>
      <c r="C300" s="17"/>
      <c r="D300" s="52">
        <v>45190</v>
      </c>
      <c r="E300" s="19" t="s">
        <v>309</v>
      </c>
      <c r="F300" s="20" t="s">
        <v>75</v>
      </c>
      <c r="G300" s="33" t="s">
        <v>328</v>
      </c>
      <c r="H300" s="44" t="s">
        <v>73</v>
      </c>
      <c r="I300" s="34" t="s">
        <v>336</v>
      </c>
      <c r="J300" s="31">
        <f>SUM(4277.08+20971.41+34453+3630+1345)</f>
        <v>64676.49</v>
      </c>
      <c r="K300" s="34" t="s">
        <v>591</v>
      </c>
      <c r="L300" s="34" t="s">
        <v>592</v>
      </c>
    </row>
    <row r="301" spans="1:24" s="17" customFormat="1" ht="31" customHeight="1" x14ac:dyDescent="0.35">
      <c r="A301" s="17" t="s">
        <v>593</v>
      </c>
      <c r="B301" s="17" t="s">
        <v>192</v>
      </c>
      <c r="D301" s="52">
        <v>45278</v>
      </c>
      <c r="E301" s="19" t="s">
        <v>309</v>
      </c>
      <c r="F301" s="20" t="s">
        <v>75</v>
      </c>
      <c r="G301" s="29" t="s">
        <v>232</v>
      </c>
      <c r="H301" s="28" t="s">
        <v>233</v>
      </c>
      <c r="I301" s="34" t="s">
        <v>361</v>
      </c>
      <c r="J301" s="31">
        <f>SUM(1626+550.08+3225.75+748.56+1842.89+5107.2+1887.99+703.94+1809)</f>
        <v>17501.41</v>
      </c>
      <c r="K301" s="23" t="s">
        <v>594</v>
      </c>
      <c r="L301" s="17" t="s">
        <v>595</v>
      </c>
    </row>
    <row r="302" spans="1:24" s="34" customFormat="1" ht="31" customHeight="1" x14ac:dyDescent="0.35">
      <c r="A302" s="17" t="s">
        <v>308</v>
      </c>
      <c r="B302" s="17" t="s">
        <v>192</v>
      </c>
      <c r="C302" s="17"/>
      <c r="D302" s="52">
        <v>45365</v>
      </c>
      <c r="E302" s="19" t="s">
        <v>309</v>
      </c>
      <c r="F302" s="20" t="s">
        <v>75</v>
      </c>
      <c r="G302" s="29" t="s">
        <v>232</v>
      </c>
      <c r="H302" s="28" t="s">
        <v>233</v>
      </c>
      <c r="I302" s="21" t="s">
        <v>511</v>
      </c>
      <c r="J302" s="31">
        <f>SUM(8254+10340+13091)</f>
        <v>31685</v>
      </c>
      <c r="K302" s="34" t="s">
        <v>596</v>
      </c>
      <c r="L302" s="34" t="s">
        <v>597</v>
      </c>
    </row>
    <row r="303" spans="1:24" s="34" customFormat="1" ht="31" customHeight="1" x14ac:dyDescent="0.35">
      <c r="A303" s="17" t="s">
        <v>308</v>
      </c>
      <c r="B303" s="17" t="s">
        <v>192</v>
      </c>
      <c r="C303" s="17"/>
      <c r="D303" s="51">
        <v>45470</v>
      </c>
      <c r="E303" s="19" t="s">
        <v>309</v>
      </c>
      <c r="F303" s="20" t="s">
        <v>75</v>
      </c>
      <c r="G303" s="20" t="s">
        <v>583</v>
      </c>
      <c r="H303" s="48" t="s">
        <v>584</v>
      </c>
      <c r="I303" s="34" t="s">
        <v>320</v>
      </c>
      <c r="J303" s="31">
        <f>SUM(2520+2540)</f>
        <v>5060</v>
      </c>
      <c r="K303" s="34" t="s">
        <v>598</v>
      </c>
      <c r="L303" s="34" t="s">
        <v>599</v>
      </c>
    </row>
    <row r="304" spans="1:24" s="23" customFormat="1" ht="31" customHeight="1" x14ac:dyDescent="0.35">
      <c r="A304" s="17" t="s">
        <v>308</v>
      </c>
      <c r="B304" s="17" t="s">
        <v>192</v>
      </c>
      <c r="C304" s="17"/>
      <c r="D304" s="51">
        <v>45470</v>
      </c>
      <c r="E304" s="19" t="s">
        <v>309</v>
      </c>
      <c r="F304" s="20" t="s">
        <v>75</v>
      </c>
      <c r="G304" s="29" t="s">
        <v>570</v>
      </c>
      <c r="H304" s="17" t="s">
        <v>168</v>
      </c>
      <c r="I304" s="34" t="s">
        <v>320</v>
      </c>
      <c r="J304" s="31">
        <f>SUM(300+3546.66)</f>
        <v>3846.66</v>
      </c>
      <c r="K304" s="34" t="s">
        <v>598</v>
      </c>
      <c r="L304" s="23" t="s">
        <v>600</v>
      </c>
    </row>
    <row r="305" spans="1:24" s="23" customFormat="1" ht="31" customHeight="1" x14ac:dyDescent="0.35">
      <c r="A305" s="17" t="s">
        <v>308</v>
      </c>
      <c r="B305" s="17" t="s">
        <v>192</v>
      </c>
      <c r="C305" s="17"/>
      <c r="D305" s="51">
        <v>45470</v>
      </c>
      <c r="E305" s="19" t="s">
        <v>309</v>
      </c>
      <c r="F305" s="20" t="s">
        <v>75</v>
      </c>
      <c r="G305" s="29" t="s">
        <v>232</v>
      </c>
      <c r="H305" s="28" t="s">
        <v>233</v>
      </c>
      <c r="I305" s="34" t="s">
        <v>320</v>
      </c>
      <c r="J305" s="31">
        <f>SUM(4983.24+4983.24+4983.24+5103.24+2840.3)</f>
        <v>22893.26</v>
      </c>
      <c r="K305" s="34" t="s">
        <v>601</v>
      </c>
      <c r="L305" s="23" t="s">
        <v>602</v>
      </c>
    </row>
    <row r="306" spans="1:24" s="34" customFormat="1" ht="31" customHeight="1" x14ac:dyDescent="0.35">
      <c r="A306" s="17" t="s">
        <v>308</v>
      </c>
      <c r="B306" s="17" t="s">
        <v>192</v>
      </c>
      <c r="C306" s="17"/>
      <c r="D306" s="51">
        <v>45554</v>
      </c>
      <c r="E306" s="19" t="s">
        <v>309</v>
      </c>
      <c r="F306" s="20" t="s">
        <v>75</v>
      </c>
      <c r="G306" s="33" t="s">
        <v>355</v>
      </c>
      <c r="H306" s="62" t="s">
        <v>356</v>
      </c>
      <c r="I306" s="34" t="s">
        <v>398</v>
      </c>
      <c r="J306" s="24">
        <f>SUM(706.86+4009.84)</f>
        <v>4716.7</v>
      </c>
      <c r="K306" s="34" t="s">
        <v>579</v>
      </c>
      <c r="L306" s="34" t="s">
        <v>603</v>
      </c>
    </row>
    <row r="307" spans="1:24" s="34" customFormat="1" ht="31" customHeight="1" x14ac:dyDescent="0.35">
      <c r="A307" s="17" t="s">
        <v>308</v>
      </c>
      <c r="B307" s="17" t="s">
        <v>192</v>
      </c>
      <c r="C307" s="17"/>
      <c r="D307" s="51">
        <v>45554</v>
      </c>
      <c r="E307" s="19" t="s">
        <v>309</v>
      </c>
      <c r="F307" s="20" t="s">
        <v>75</v>
      </c>
      <c r="G307" s="33" t="s">
        <v>328</v>
      </c>
      <c r="H307" s="44" t="s">
        <v>73</v>
      </c>
      <c r="I307" s="34" t="s">
        <v>336</v>
      </c>
      <c r="J307" s="24">
        <v>13694.74</v>
      </c>
      <c r="K307" s="34" t="s">
        <v>604</v>
      </c>
      <c r="L307" s="34" t="s">
        <v>605</v>
      </c>
    </row>
    <row r="308" spans="1:24" s="28" customFormat="1" ht="31" customHeight="1" x14ac:dyDescent="0.35">
      <c r="A308" s="17" t="s">
        <v>308</v>
      </c>
      <c r="B308" s="17" t="s">
        <v>192</v>
      </c>
      <c r="C308" s="17"/>
      <c r="D308" s="51">
        <v>45635</v>
      </c>
      <c r="E308" s="19" t="s">
        <v>309</v>
      </c>
      <c r="F308" s="20" t="s">
        <v>75</v>
      </c>
      <c r="G308" s="20" t="s">
        <v>606</v>
      </c>
      <c r="H308" s="28" t="s">
        <v>607</v>
      </c>
      <c r="I308" s="34" t="s">
        <v>361</v>
      </c>
      <c r="J308" s="24">
        <v>6744</v>
      </c>
      <c r="K308" s="34" t="s">
        <v>608</v>
      </c>
      <c r="L308" s="28" t="s">
        <v>609</v>
      </c>
    </row>
    <row r="309" spans="1:24" s="17" customFormat="1" ht="31" customHeight="1" x14ac:dyDescent="0.4">
      <c r="A309" s="17" t="s">
        <v>308</v>
      </c>
      <c r="B309" s="17" t="s">
        <v>199</v>
      </c>
      <c r="D309" s="51">
        <v>45076</v>
      </c>
      <c r="E309" s="19" t="s">
        <v>309</v>
      </c>
      <c r="F309" s="20" t="s">
        <v>75</v>
      </c>
      <c r="G309" s="20" t="s">
        <v>72</v>
      </c>
      <c r="H309" s="21" t="s">
        <v>73</v>
      </c>
      <c r="I309" s="87" t="s">
        <v>312</v>
      </c>
      <c r="J309" s="73">
        <v>2765</v>
      </c>
      <c r="K309" s="23" t="s">
        <v>610</v>
      </c>
      <c r="L309" s="17" t="s">
        <v>611</v>
      </c>
    </row>
    <row r="310" spans="1:24" s="17" customFormat="1" ht="31" customHeight="1" x14ac:dyDescent="0.35">
      <c r="A310" s="17" t="s">
        <v>308</v>
      </c>
      <c r="B310" s="17" t="s">
        <v>199</v>
      </c>
      <c r="D310" s="52">
        <v>44271</v>
      </c>
      <c r="E310" s="19" t="s">
        <v>309</v>
      </c>
      <c r="F310" s="20" t="s">
        <v>75</v>
      </c>
      <c r="G310" s="28" t="s">
        <v>516</v>
      </c>
      <c r="H310" s="28" t="s">
        <v>517</v>
      </c>
      <c r="I310" s="23" t="s">
        <v>323</v>
      </c>
      <c r="J310" s="81">
        <f>SUM(8699.6+9099.6+2923)</f>
        <v>20722.2</v>
      </c>
      <c r="K310" s="23" t="s">
        <v>612</v>
      </c>
      <c r="L310" s="17" t="s">
        <v>613</v>
      </c>
    </row>
    <row r="311" spans="1:24" s="26" customFormat="1" ht="31" customHeight="1" x14ac:dyDescent="0.35">
      <c r="A311" s="17" t="s">
        <v>308</v>
      </c>
      <c r="B311" s="17" t="s">
        <v>199</v>
      </c>
      <c r="C311" s="17"/>
      <c r="D311" s="52">
        <v>44461</v>
      </c>
      <c r="E311" s="19" t="s">
        <v>309</v>
      </c>
      <c r="F311" s="20" t="s">
        <v>75</v>
      </c>
      <c r="G311" s="33" t="s">
        <v>328</v>
      </c>
      <c r="H311" s="44" t="s">
        <v>73</v>
      </c>
      <c r="I311" s="21" t="s">
        <v>511</v>
      </c>
      <c r="J311" s="88">
        <f>SUM(7047.32+5175.92+5445.67+5451.88)</f>
        <v>23120.79</v>
      </c>
      <c r="K311" s="33" t="s">
        <v>614</v>
      </c>
      <c r="L311" s="28" t="s">
        <v>615</v>
      </c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</row>
    <row r="312" spans="1:24" s="17" customFormat="1" ht="31" customHeight="1" x14ac:dyDescent="0.4">
      <c r="A312" s="17" t="s">
        <v>308</v>
      </c>
      <c r="B312" s="17" t="s">
        <v>199</v>
      </c>
      <c r="D312" s="52">
        <v>44538</v>
      </c>
      <c r="E312" s="19" t="s">
        <v>309</v>
      </c>
      <c r="F312" s="20" t="s">
        <v>75</v>
      </c>
      <c r="G312" s="19" t="s">
        <v>501</v>
      </c>
      <c r="H312" s="21" t="s">
        <v>451</v>
      </c>
      <c r="I312" s="87" t="s">
        <v>320</v>
      </c>
      <c r="J312" s="73">
        <v>15906.2</v>
      </c>
      <c r="K312" s="23" t="s">
        <v>616</v>
      </c>
      <c r="L312" s="17" t="s">
        <v>617</v>
      </c>
    </row>
    <row r="313" spans="1:24" s="28" customFormat="1" ht="31" customHeight="1" x14ac:dyDescent="0.35">
      <c r="A313" s="17" t="s">
        <v>308</v>
      </c>
      <c r="B313" s="17" t="s">
        <v>199</v>
      </c>
      <c r="C313" s="17"/>
      <c r="D313" s="52">
        <v>44999</v>
      </c>
      <c r="E313" s="19" t="s">
        <v>309</v>
      </c>
      <c r="F313" s="20" t="s">
        <v>75</v>
      </c>
      <c r="G313" s="29" t="s">
        <v>450</v>
      </c>
      <c r="H313" s="28" t="s">
        <v>451</v>
      </c>
      <c r="I313" s="34" t="s">
        <v>320</v>
      </c>
      <c r="J313" s="88">
        <f>SUM(7148.93+5614.08+10593.68+9396.59)</f>
        <v>32753.280000000002</v>
      </c>
      <c r="K313" s="34" t="s">
        <v>618</v>
      </c>
      <c r="L313" s="28" t="s">
        <v>619</v>
      </c>
    </row>
    <row r="314" spans="1:24" s="34" customFormat="1" ht="31" customHeight="1" x14ac:dyDescent="0.35">
      <c r="A314" s="17" t="s">
        <v>308</v>
      </c>
      <c r="B314" s="17" t="s">
        <v>199</v>
      </c>
      <c r="C314" s="17"/>
      <c r="D314" s="52">
        <v>44825</v>
      </c>
      <c r="E314" s="19" t="s">
        <v>309</v>
      </c>
      <c r="F314" s="20" t="s">
        <v>75</v>
      </c>
      <c r="G314" s="34" t="s">
        <v>620</v>
      </c>
      <c r="H314" s="28" t="s">
        <v>621</v>
      </c>
      <c r="I314" s="33" t="s">
        <v>340</v>
      </c>
      <c r="J314" s="73">
        <v>40000</v>
      </c>
      <c r="K314" s="34" t="s">
        <v>622</v>
      </c>
      <c r="L314" s="34" t="s">
        <v>623</v>
      </c>
    </row>
    <row r="315" spans="1:24" s="34" customFormat="1" ht="31" customHeight="1" x14ac:dyDescent="0.35">
      <c r="A315" s="17" t="s">
        <v>308</v>
      </c>
      <c r="B315" s="17" t="s">
        <v>199</v>
      </c>
      <c r="C315" s="17"/>
      <c r="D315" s="52">
        <v>44825</v>
      </c>
      <c r="E315" s="19" t="s">
        <v>309</v>
      </c>
      <c r="F315" s="20" t="s">
        <v>75</v>
      </c>
      <c r="G315" s="20" t="s">
        <v>72</v>
      </c>
      <c r="H315" s="21" t="s">
        <v>73</v>
      </c>
      <c r="I315" s="28" t="s">
        <v>312</v>
      </c>
      <c r="J315" s="73">
        <v>14797.05</v>
      </c>
      <c r="K315" s="34" t="s">
        <v>624</v>
      </c>
      <c r="L315" s="34" t="s">
        <v>625</v>
      </c>
    </row>
    <row r="316" spans="1:24" s="34" customFormat="1" ht="31" customHeight="1" x14ac:dyDescent="0.35">
      <c r="A316" s="17" t="s">
        <v>308</v>
      </c>
      <c r="B316" s="17" t="s">
        <v>199</v>
      </c>
      <c r="C316" s="17"/>
      <c r="D316" s="52">
        <v>44825</v>
      </c>
      <c r="E316" s="28" t="s">
        <v>309</v>
      </c>
      <c r="F316" s="29" t="s">
        <v>75</v>
      </c>
      <c r="G316" s="34" t="s">
        <v>620</v>
      </c>
      <c r="H316" s="28" t="s">
        <v>621</v>
      </c>
      <c r="I316" s="28" t="s">
        <v>312</v>
      </c>
      <c r="J316" s="74">
        <v>11834.51</v>
      </c>
      <c r="K316" s="34" t="s">
        <v>626</v>
      </c>
      <c r="L316" s="34" t="s">
        <v>627</v>
      </c>
    </row>
    <row r="317" spans="1:24" s="34" customFormat="1" ht="31" customHeight="1" x14ac:dyDescent="0.35">
      <c r="A317" s="17" t="s">
        <v>308</v>
      </c>
      <c r="B317" s="17" t="s">
        <v>199</v>
      </c>
      <c r="C317" s="17"/>
      <c r="D317" s="55">
        <v>45469</v>
      </c>
      <c r="E317" s="28" t="s">
        <v>309</v>
      </c>
      <c r="F317" s="29" t="s">
        <v>75</v>
      </c>
      <c r="G317" s="34" t="s">
        <v>620</v>
      </c>
      <c r="H317" s="28" t="s">
        <v>621</v>
      </c>
      <c r="I317" s="28" t="s">
        <v>312</v>
      </c>
      <c r="J317" s="74">
        <v>3708</v>
      </c>
      <c r="K317" s="34" t="s">
        <v>628</v>
      </c>
      <c r="L317" s="34" t="s">
        <v>629</v>
      </c>
    </row>
    <row r="318" spans="1:24" s="34" customFormat="1" ht="31" customHeight="1" x14ac:dyDescent="0.35">
      <c r="A318" s="17" t="s">
        <v>308</v>
      </c>
      <c r="B318" s="17" t="s">
        <v>199</v>
      </c>
      <c r="C318" s="17"/>
      <c r="D318" s="52">
        <v>44825</v>
      </c>
      <c r="E318" s="19" t="s">
        <v>309</v>
      </c>
      <c r="F318" s="20" t="s">
        <v>75</v>
      </c>
      <c r="G318" s="20" t="s">
        <v>72</v>
      </c>
      <c r="H318" s="21" t="s">
        <v>73</v>
      </c>
      <c r="I318" s="28" t="s">
        <v>312</v>
      </c>
      <c r="J318" s="73">
        <v>14824.28</v>
      </c>
      <c r="K318" s="34" t="s">
        <v>630</v>
      </c>
      <c r="L318" s="34" t="s">
        <v>631</v>
      </c>
    </row>
    <row r="319" spans="1:24" s="23" customFormat="1" ht="31" customHeight="1" x14ac:dyDescent="0.35">
      <c r="A319" s="17" t="s">
        <v>308</v>
      </c>
      <c r="B319" s="17" t="s">
        <v>199</v>
      </c>
      <c r="C319" s="17"/>
      <c r="D319" s="52">
        <v>44825</v>
      </c>
      <c r="E319" s="19" t="s">
        <v>309</v>
      </c>
      <c r="F319" s="20" t="s">
        <v>75</v>
      </c>
      <c r="G319" s="20" t="s">
        <v>72</v>
      </c>
      <c r="H319" s="21" t="s">
        <v>73</v>
      </c>
      <c r="I319" s="28" t="s">
        <v>312</v>
      </c>
      <c r="J319" s="73">
        <v>15649.63</v>
      </c>
      <c r="K319" s="22" t="s">
        <v>632</v>
      </c>
      <c r="L319" s="23" t="s">
        <v>633</v>
      </c>
    </row>
    <row r="320" spans="1:24" s="34" customFormat="1" ht="31" customHeight="1" x14ac:dyDescent="0.35">
      <c r="A320" s="17" t="s">
        <v>308</v>
      </c>
      <c r="B320" s="17" t="s">
        <v>199</v>
      </c>
      <c r="C320" s="17"/>
      <c r="D320" s="52">
        <v>44825</v>
      </c>
      <c r="E320" s="19" t="s">
        <v>309</v>
      </c>
      <c r="F320" s="20" t="s">
        <v>75</v>
      </c>
      <c r="G320" s="34" t="s">
        <v>620</v>
      </c>
      <c r="H320" s="28" t="s">
        <v>621</v>
      </c>
      <c r="I320" s="28" t="s">
        <v>312</v>
      </c>
      <c r="J320" s="73">
        <v>11500.23</v>
      </c>
      <c r="K320" s="34" t="s">
        <v>634</v>
      </c>
      <c r="L320" s="19" t="s">
        <v>635</v>
      </c>
    </row>
    <row r="321" spans="1:24" s="28" customFormat="1" ht="31" customHeight="1" x14ac:dyDescent="0.35">
      <c r="A321" s="17" t="s">
        <v>308</v>
      </c>
      <c r="B321" s="17" t="s">
        <v>199</v>
      </c>
      <c r="C321" s="17"/>
      <c r="D321" s="55">
        <v>45469</v>
      </c>
      <c r="E321" s="19" t="s">
        <v>309</v>
      </c>
      <c r="F321" s="20" t="s">
        <v>75</v>
      </c>
      <c r="G321" s="34" t="s">
        <v>620</v>
      </c>
      <c r="H321" s="28" t="s">
        <v>621</v>
      </c>
      <c r="I321" s="28" t="s">
        <v>312</v>
      </c>
      <c r="J321" s="73">
        <v>3663</v>
      </c>
      <c r="K321" s="34" t="s">
        <v>636</v>
      </c>
      <c r="L321" s="19" t="s">
        <v>637</v>
      </c>
      <c r="M321" s="34"/>
    </row>
    <row r="322" spans="1:24" s="44" customFormat="1" ht="31" customHeight="1" x14ac:dyDescent="0.35">
      <c r="A322" s="42" t="s">
        <v>308</v>
      </c>
      <c r="B322" s="42" t="s">
        <v>199</v>
      </c>
      <c r="C322" s="42"/>
      <c r="D322" s="52">
        <v>44825</v>
      </c>
      <c r="E322" s="19" t="s">
        <v>309</v>
      </c>
      <c r="F322" s="20" t="s">
        <v>75</v>
      </c>
      <c r="G322" s="19" t="s">
        <v>315</v>
      </c>
      <c r="H322" s="19" t="s">
        <v>316</v>
      </c>
      <c r="I322" s="19" t="s">
        <v>312</v>
      </c>
      <c r="J322" s="77">
        <v>17301</v>
      </c>
      <c r="K322" s="22" t="s">
        <v>638</v>
      </c>
      <c r="L322" s="44" t="s">
        <v>639</v>
      </c>
      <c r="M322" s="33"/>
    </row>
    <row r="323" spans="1:24" s="44" customFormat="1" ht="31" customHeight="1" x14ac:dyDescent="0.35">
      <c r="A323" s="42" t="s">
        <v>308</v>
      </c>
      <c r="B323" s="42" t="s">
        <v>199</v>
      </c>
      <c r="C323" s="42"/>
      <c r="D323" s="55">
        <v>45469</v>
      </c>
      <c r="E323" s="19" t="s">
        <v>309</v>
      </c>
      <c r="F323" s="20" t="s">
        <v>75</v>
      </c>
      <c r="G323" s="19" t="s">
        <v>315</v>
      </c>
      <c r="H323" s="19" t="s">
        <v>316</v>
      </c>
      <c r="I323" s="19" t="s">
        <v>312</v>
      </c>
      <c r="J323" s="77">
        <v>5430.49</v>
      </c>
      <c r="K323" s="22" t="s">
        <v>640</v>
      </c>
      <c r="L323" s="44" t="s">
        <v>641</v>
      </c>
      <c r="M323" s="33"/>
    </row>
    <row r="324" spans="1:24" s="34" customFormat="1" ht="31" customHeight="1" x14ac:dyDescent="0.35">
      <c r="A324" s="17" t="s">
        <v>308</v>
      </c>
      <c r="B324" s="17" t="s">
        <v>199</v>
      </c>
      <c r="C324" s="17"/>
      <c r="D324" s="51">
        <v>45266</v>
      </c>
      <c r="E324" s="19" t="s">
        <v>309</v>
      </c>
      <c r="F324" s="20" t="s">
        <v>75</v>
      </c>
      <c r="G324" s="29" t="s">
        <v>450</v>
      </c>
      <c r="H324" s="28" t="s">
        <v>451</v>
      </c>
      <c r="I324" s="34" t="s">
        <v>320</v>
      </c>
      <c r="J324" s="73">
        <v>94033.96</v>
      </c>
      <c r="K324" s="56" t="s">
        <v>642</v>
      </c>
      <c r="L324" s="34" t="s">
        <v>643</v>
      </c>
    </row>
    <row r="325" spans="1:24" s="17" customFormat="1" ht="31" customHeight="1" x14ac:dyDescent="0.35">
      <c r="A325" s="17" t="s">
        <v>308</v>
      </c>
      <c r="B325" s="17" t="s">
        <v>199</v>
      </c>
      <c r="D325" s="51">
        <v>45266</v>
      </c>
      <c r="E325" s="19" t="s">
        <v>309</v>
      </c>
      <c r="F325" s="20" t="s">
        <v>75</v>
      </c>
      <c r="G325" s="34" t="s">
        <v>620</v>
      </c>
      <c r="H325" s="28" t="s">
        <v>621</v>
      </c>
      <c r="I325" s="33" t="s">
        <v>340</v>
      </c>
      <c r="J325" s="73">
        <v>40000</v>
      </c>
      <c r="K325" s="23" t="s">
        <v>644</v>
      </c>
      <c r="L325" s="17" t="s">
        <v>645</v>
      </c>
    </row>
    <row r="326" spans="1:24" s="33" customFormat="1" ht="31" customHeight="1" x14ac:dyDescent="0.35">
      <c r="A326" s="17" t="s">
        <v>308</v>
      </c>
      <c r="B326" s="17" t="s">
        <v>199</v>
      </c>
      <c r="C326" s="17"/>
      <c r="D326" s="51">
        <v>45364</v>
      </c>
      <c r="E326" s="19" t="s">
        <v>309</v>
      </c>
      <c r="F326" s="20" t="s">
        <v>75</v>
      </c>
      <c r="G326" s="20" t="s">
        <v>72</v>
      </c>
      <c r="H326" s="21" t="s">
        <v>73</v>
      </c>
      <c r="I326" s="28" t="s">
        <v>312</v>
      </c>
      <c r="J326" s="73">
        <v>2940</v>
      </c>
      <c r="K326" s="34" t="s">
        <v>646</v>
      </c>
      <c r="L326" s="34" t="s">
        <v>647</v>
      </c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</row>
    <row r="327" spans="1:24" s="23" customFormat="1" ht="31" customHeight="1" x14ac:dyDescent="0.35">
      <c r="A327" s="17" t="s">
        <v>308</v>
      </c>
      <c r="B327" s="17" t="s">
        <v>199</v>
      </c>
      <c r="C327" s="17"/>
      <c r="D327" s="51">
        <v>45364</v>
      </c>
      <c r="E327" s="19" t="s">
        <v>309</v>
      </c>
      <c r="F327" s="20" t="s">
        <v>75</v>
      </c>
      <c r="G327" s="20" t="s">
        <v>72</v>
      </c>
      <c r="H327" s="21" t="s">
        <v>73</v>
      </c>
      <c r="I327" s="28" t="s">
        <v>312</v>
      </c>
      <c r="J327" s="73">
        <v>3990</v>
      </c>
      <c r="K327" s="34" t="s">
        <v>648</v>
      </c>
      <c r="L327" s="34" t="s">
        <v>647</v>
      </c>
    </row>
    <row r="328" spans="1:24" s="23" customFormat="1" ht="31" customHeight="1" x14ac:dyDescent="0.35">
      <c r="A328" s="17" t="s">
        <v>308</v>
      </c>
      <c r="B328" s="17" t="s">
        <v>199</v>
      </c>
      <c r="C328" s="17"/>
      <c r="D328" s="51">
        <v>45364</v>
      </c>
      <c r="E328" s="19" t="s">
        <v>309</v>
      </c>
      <c r="F328" s="20" t="s">
        <v>75</v>
      </c>
      <c r="G328" s="29" t="s">
        <v>649</v>
      </c>
      <c r="H328" s="21" t="s">
        <v>650</v>
      </c>
      <c r="I328" s="28" t="s">
        <v>312</v>
      </c>
      <c r="J328" s="73">
        <v>2500</v>
      </c>
      <c r="K328" s="34" t="s">
        <v>651</v>
      </c>
      <c r="L328" s="34" t="s">
        <v>647</v>
      </c>
    </row>
    <row r="329" spans="1:24" s="34" customFormat="1" ht="31" customHeight="1" x14ac:dyDescent="0.35">
      <c r="A329" s="17" t="s">
        <v>308</v>
      </c>
      <c r="B329" s="17" t="s">
        <v>199</v>
      </c>
      <c r="C329" s="17"/>
      <c r="D329" s="52">
        <v>45469</v>
      </c>
      <c r="E329" s="19" t="s">
        <v>309</v>
      </c>
      <c r="F329" s="20" t="s">
        <v>75</v>
      </c>
      <c r="G329" s="19" t="s">
        <v>652</v>
      </c>
      <c r="H329" s="28" t="s">
        <v>20</v>
      </c>
      <c r="I329" s="20" t="s">
        <v>361</v>
      </c>
      <c r="J329" s="73">
        <v>4591</v>
      </c>
      <c r="K329" s="89" t="s">
        <v>653</v>
      </c>
      <c r="L329" s="19" t="s">
        <v>654</v>
      </c>
      <c r="N329" s="36"/>
      <c r="U329" s="37"/>
    </row>
    <row r="330" spans="1:24" s="34" customFormat="1" ht="31" customHeight="1" x14ac:dyDescent="0.35">
      <c r="A330" s="17" t="s">
        <v>308</v>
      </c>
      <c r="B330" s="17" t="s">
        <v>199</v>
      </c>
      <c r="C330" s="17"/>
      <c r="D330" s="52">
        <v>45469</v>
      </c>
      <c r="E330" s="19" t="s">
        <v>309</v>
      </c>
      <c r="F330" s="20" t="s">
        <v>75</v>
      </c>
      <c r="G330" s="29" t="s">
        <v>291</v>
      </c>
      <c r="H330" s="28" t="s">
        <v>20</v>
      </c>
      <c r="I330" s="20" t="s">
        <v>361</v>
      </c>
      <c r="J330" s="73">
        <v>5476.42</v>
      </c>
      <c r="K330" s="89" t="s">
        <v>655</v>
      </c>
      <c r="L330" s="19" t="s">
        <v>656</v>
      </c>
      <c r="N330" s="36"/>
      <c r="U330" s="37"/>
    </row>
    <row r="331" spans="1:24" s="34" customFormat="1" ht="31" customHeight="1" x14ac:dyDescent="0.35">
      <c r="A331" s="17" t="s">
        <v>308</v>
      </c>
      <c r="B331" s="17" t="s">
        <v>199</v>
      </c>
      <c r="C331" s="17"/>
      <c r="D331" s="52">
        <v>45469</v>
      </c>
      <c r="E331" s="19" t="s">
        <v>309</v>
      </c>
      <c r="F331" s="20" t="s">
        <v>75</v>
      </c>
      <c r="G331" s="19" t="s">
        <v>657</v>
      </c>
      <c r="H331" s="38" t="s">
        <v>621</v>
      </c>
      <c r="I331" s="20" t="s">
        <v>361</v>
      </c>
      <c r="J331" s="74">
        <v>1000</v>
      </c>
      <c r="K331" s="89" t="s">
        <v>658</v>
      </c>
      <c r="L331" s="19" t="s">
        <v>659</v>
      </c>
      <c r="N331" s="36"/>
      <c r="U331" s="37"/>
    </row>
    <row r="332" spans="1:24" s="34" customFormat="1" ht="31" customHeight="1" x14ac:dyDescent="0.35">
      <c r="A332" s="17" t="s">
        <v>308</v>
      </c>
      <c r="B332" s="17" t="s">
        <v>199</v>
      </c>
      <c r="C332" s="17"/>
      <c r="D332" s="52">
        <v>45469</v>
      </c>
      <c r="E332" s="19" t="s">
        <v>309</v>
      </c>
      <c r="F332" s="20" t="s">
        <v>75</v>
      </c>
      <c r="G332" s="90" t="s">
        <v>556</v>
      </c>
      <c r="H332" s="21" t="s">
        <v>557</v>
      </c>
      <c r="I332" s="20" t="s">
        <v>361</v>
      </c>
      <c r="J332" s="73">
        <v>3700</v>
      </c>
      <c r="K332" s="91" t="s">
        <v>660</v>
      </c>
      <c r="L332" s="19" t="s">
        <v>661</v>
      </c>
      <c r="M332" s="36"/>
      <c r="N332" s="36"/>
      <c r="W332" s="36"/>
    </row>
    <row r="333" spans="1:24" s="34" customFormat="1" ht="31" customHeight="1" x14ac:dyDescent="0.35">
      <c r="A333" s="17" t="s">
        <v>308</v>
      </c>
      <c r="B333" s="17" t="s">
        <v>199</v>
      </c>
      <c r="C333" s="17"/>
      <c r="D333" s="52">
        <v>45469</v>
      </c>
      <c r="E333" s="19" t="s">
        <v>309</v>
      </c>
      <c r="F333" s="20" t="s">
        <v>75</v>
      </c>
      <c r="G333" s="19" t="s">
        <v>662</v>
      </c>
      <c r="H333" s="21" t="s">
        <v>663</v>
      </c>
      <c r="I333" s="20" t="s">
        <v>361</v>
      </c>
      <c r="J333" s="73">
        <v>5700</v>
      </c>
      <c r="K333" s="89" t="s">
        <v>664</v>
      </c>
      <c r="L333" s="19" t="s">
        <v>665</v>
      </c>
      <c r="M333" s="41"/>
      <c r="N333" s="36"/>
      <c r="O333" s="36"/>
      <c r="Q333" s="41"/>
      <c r="R333" s="41"/>
      <c r="S333" s="41"/>
      <c r="T333" s="41"/>
      <c r="U333" s="36"/>
      <c r="V333" s="36"/>
      <c r="W333" s="36"/>
    </row>
    <row r="334" spans="1:24" s="34" customFormat="1" ht="31" customHeight="1" x14ac:dyDescent="0.35">
      <c r="A334" s="17" t="s">
        <v>308</v>
      </c>
      <c r="B334" s="17" t="s">
        <v>199</v>
      </c>
      <c r="C334" s="17"/>
      <c r="D334" s="52">
        <v>45469</v>
      </c>
      <c r="E334" s="19" t="s">
        <v>309</v>
      </c>
      <c r="F334" s="20" t="s">
        <v>75</v>
      </c>
      <c r="G334" s="23" t="s">
        <v>666</v>
      </c>
      <c r="H334" s="28" t="s">
        <v>667</v>
      </c>
      <c r="I334" s="20" t="s">
        <v>361</v>
      </c>
      <c r="J334" s="73">
        <v>8000</v>
      </c>
      <c r="K334" s="89" t="s">
        <v>668</v>
      </c>
      <c r="L334" s="19" t="s">
        <v>669</v>
      </c>
      <c r="M334" s="41"/>
      <c r="N334" s="36"/>
      <c r="O334" s="36"/>
      <c r="Q334" s="41"/>
      <c r="R334" s="41"/>
      <c r="S334" s="41"/>
      <c r="T334" s="41"/>
      <c r="U334" s="36"/>
      <c r="V334" s="36"/>
      <c r="W334" s="36"/>
    </row>
    <row r="335" spans="1:24" s="34" customFormat="1" ht="31" customHeight="1" x14ac:dyDescent="0.35">
      <c r="A335" s="17" t="s">
        <v>308</v>
      </c>
      <c r="B335" s="17" t="s">
        <v>199</v>
      </c>
      <c r="C335" s="17"/>
      <c r="D335" s="52">
        <v>45469</v>
      </c>
      <c r="E335" s="19" t="s">
        <v>309</v>
      </c>
      <c r="F335" s="20" t="s">
        <v>75</v>
      </c>
      <c r="G335" s="19" t="s">
        <v>670</v>
      </c>
      <c r="H335" s="28" t="s">
        <v>20</v>
      </c>
      <c r="I335" s="20" t="s">
        <v>361</v>
      </c>
      <c r="J335" s="88">
        <v>2926</v>
      </c>
      <c r="K335" s="89" t="s">
        <v>671</v>
      </c>
      <c r="L335" s="19" t="s">
        <v>672</v>
      </c>
      <c r="M335" s="41"/>
      <c r="N335" s="36"/>
      <c r="O335" s="36"/>
      <c r="Q335" s="41"/>
      <c r="R335" s="41"/>
      <c r="S335" s="41"/>
      <c r="T335" s="41"/>
      <c r="U335" s="36"/>
      <c r="V335" s="36"/>
      <c r="W335" s="36"/>
    </row>
    <row r="336" spans="1:24" s="15" customFormat="1" ht="31" customHeight="1" x14ac:dyDescent="0.35">
      <c r="A336" s="17" t="s">
        <v>308</v>
      </c>
      <c r="B336" s="17" t="s">
        <v>199</v>
      </c>
      <c r="C336" s="17"/>
      <c r="D336" s="52">
        <v>45469</v>
      </c>
      <c r="E336" s="19" t="s">
        <v>309</v>
      </c>
      <c r="F336" s="20" t="s">
        <v>75</v>
      </c>
      <c r="G336" s="34" t="s">
        <v>673</v>
      </c>
      <c r="H336" s="28" t="s">
        <v>674</v>
      </c>
      <c r="I336" s="20" t="s">
        <v>361</v>
      </c>
      <c r="J336" s="74">
        <v>5000</v>
      </c>
      <c r="K336" s="89" t="s">
        <v>675</v>
      </c>
      <c r="L336" s="19" t="s">
        <v>676</v>
      </c>
    </row>
    <row r="337" spans="1:24" s="17" customFormat="1" ht="31" customHeight="1" x14ac:dyDescent="0.35">
      <c r="A337" s="17" t="s">
        <v>308</v>
      </c>
      <c r="B337" s="17" t="s">
        <v>199</v>
      </c>
      <c r="D337" s="52">
        <v>45469</v>
      </c>
      <c r="E337" s="19" t="s">
        <v>309</v>
      </c>
      <c r="F337" s="20" t="s">
        <v>75</v>
      </c>
      <c r="G337" s="29" t="s">
        <v>303</v>
      </c>
      <c r="H337" s="28" t="s">
        <v>304</v>
      </c>
      <c r="I337" s="20" t="s">
        <v>361</v>
      </c>
      <c r="J337" s="74">
        <v>5982.36</v>
      </c>
      <c r="K337" s="89" t="s">
        <v>677</v>
      </c>
      <c r="L337" s="19" t="s">
        <v>678</v>
      </c>
    </row>
    <row r="338" spans="1:24" s="28" customFormat="1" ht="31" customHeight="1" x14ac:dyDescent="0.35">
      <c r="A338" s="17" t="s">
        <v>308</v>
      </c>
      <c r="B338" s="17" t="s">
        <v>199</v>
      </c>
      <c r="C338" s="17"/>
      <c r="D338" s="52">
        <v>45469</v>
      </c>
      <c r="E338" s="19" t="s">
        <v>309</v>
      </c>
      <c r="F338" s="20" t="s">
        <v>75</v>
      </c>
      <c r="G338" s="29" t="s">
        <v>679</v>
      </c>
      <c r="H338" s="17" t="s">
        <v>20</v>
      </c>
      <c r="I338" s="20" t="s">
        <v>361</v>
      </c>
      <c r="J338" s="73">
        <v>3700</v>
      </c>
      <c r="K338" s="89" t="s">
        <v>680</v>
      </c>
      <c r="L338" s="19" t="s">
        <v>681</v>
      </c>
    </row>
    <row r="339" spans="1:24" s="33" customFormat="1" ht="31" customHeight="1" x14ac:dyDescent="0.35">
      <c r="A339" s="42" t="s">
        <v>308</v>
      </c>
      <c r="B339" s="42" t="s">
        <v>199</v>
      </c>
      <c r="C339" s="42"/>
      <c r="D339" s="51">
        <v>45709</v>
      </c>
      <c r="E339" s="19" t="s">
        <v>309</v>
      </c>
      <c r="F339" s="20" t="s">
        <v>75</v>
      </c>
      <c r="G339" s="20" t="s">
        <v>682</v>
      </c>
      <c r="H339" s="42" t="s">
        <v>20</v>
      </c>
      <c r="I339" s="21" t="s">
        <v>340</v>
      </c>
      <c r="J339" s="73">
        <v>3900</v>
      </c>
      <c r="K339" s="33" t="s">
        <v>683</v>
      </c>
      <c r="L339" s="33" t="s">
        <v>684</v>
      </c>
    </row>
    <row r="340" spans="1:24" s="34" customFormat="1" ht="31" customHeight="1" x14ac:dyDescent="0.35">
      <c r="A340" s="17" t="s">
        <v>308</v>
      </c>
      <c r="B340" s="17" t="s">
        <v>199</v>
      </c>
      <c r="C340" s="17"/>
      <c r="D340" s="51">
        <v>45630</v>
      </c>
      <c r="E340" s="19" t="s">
        <v>309</v>
      </c>
      <c r="F340" s="20" t="s">
        <v>75</v>
      </c>
      <c r="G340" s="29" t="s">
        <v>685</v>
      </c>
      <c r="H340" s="38" t="s">
        <v>269</v>
      </c>
      <c r="I340" s="20" t="s">
        <v>340</v>
      </c>
      <c r="J340" s="74">
        <v>2320</v>
      </c>
      <c r="K340" s="58" t="s">
        <v>686</v>
      </c>
      <c r="L340" s="92" t="s">
        <v>687</v>
      </c>
    </row>
    <row r="341" spans="1:24" s="34" customFormat="1" ht="31" customHeight="1" x14ac:dyDescent="0.35">
      <c r="A341" s="17" t="s">
        <v>688</v>
      </c>
      <c r="B341" s="17" t="s">
        <v>15</v>
      </c>
      <c r="C341" s="28"/>
      <c r="D341" s="54">
        <v>45002</v>
      </c>
      <c r="E341" s="19" t="s">
        <v>309</v>
      </c>
      <c r="F341" s="20" t="s">
        <v>75</v>
      </c>
      <c r="G341" s="33" t="s">
        <v>310</v>
      </c>
      <c r="H341" s="28" t="s">
        <v>311</v>
      </c>
      <c r="I341" s="28" t="s">
        <v>312</v>
      </c>
      <c r="J341" s="31">
        <f>SUM(756+3744)</f>
        <v>4500</v>
      </c>
      <c r="K341" s="59"/>
      <c r="L341" s="93"/>
      <c r="M341" s="36"/>
      <c r="N341" s="36"/>
      <c r="P341" s="36"/>
      <c r="Q341" s="36"/>
    </row>
    <row r="342" spans="1:24" s="34" customFormat="1" ht="31" customHeight="1" x14ac:dyDescent="0.35">
      <c r="A342" s="17" t="s">
        <v>688</v>
      </c>
      <c r="B342" s="17" t="s">
        <v>82</v>
      </c>
      <c r="C342" s="28"/>
      <c r="D342" s="52">
        <v>45135</v>
      </c>
      <c r="E342" s="19" t="s">
        <v>309</v>
      </c>
      <c r="F342" s="20" t="s">
        <v>75</v>
      </c>
      <c r="G342" s="29" t="s">
        <v>689</v>
      </c>
      <c r="H342" s="28" t="s">
        <v>690</v>
      </c>
      <c r="I342" s="34" t="s">
        <v>361</v>
      </c>
      <c r="J342" s="74">
        <v>8000</v>
      </c>
      <c r="K342" s="34" t="s">
        <v>594</v>
      </c>
      <c r="L342" s="48" t="s">
        <v>691</v>
      </c>
      <c r="M342" s="36"/>
      <c r="N342" s="36"/>
      <c r="P342" s="41"/>
      <c r="Q342" s="41"/>
      <c r="R342" s="41"/>
      <c r="S342" s="41"/>
      <c r="T342" s="36"/>
      <c r="U342" s="36"/>
      <c r="V342" s="36"/>
    </row>
    <row r="343" spans="1:24" s="17" customFormat="1" ht="31" customHeight="1" x14ac:dyDescent="0.35">
      <c r="A343" s="17" t="s">
        <v>688</v>
      </c>
      <c r="B343" s="17" t="s">
        <v>143</v>
      </c>
      <c r="D343" s="51">
        <v>44280</v>
      </c>
      <c r="E343" s="19" t="s">
        <v>309</v>
      </c>
      <c r="F343" s="20" t="s">
        <v>75</v>
      </c>
      <c r="G343" s="19" t="s">
        <v>328</v>
      </c>
      <c r="H343" s="42" t="s">
        <v>73</v>
      </c>
      <c r="I343" s="28" t="s">
        <v>312</v>
      </c>
      <c r="J343" s="77">
        <f>SUM(2710.11+4160.3+809)</f>
        <v>7679.41</v>
      </c>
      <c r="K343" s="23" t="s">
        <v>692</v>
      </c>
      <c r="L343" s="17" t="s">
        <v>693</v>
      </c>
    </row>
    <row r="344" spans="1:24" s="17" customFormat="1" ht="31" customHeight="1" x14ac:dyDescent="0.35">
      <c r="A344" s="17" t="s">
        <v>688</v>
      </c>
      <c r="B344" s="17" t="s">
        <v>143</v>
      </c>
      <c r="D344" s="51">
        <v>44377</v>
      </c>
      <c r="E344" s="19" t="s">
        <v>309</v>
      </c>
      <c r="F344" s="20" t="s">
        <v>75</v>
      </c>
      <c r="G344" s="21" t="s">
        <v>174</v>
      </c>
      <c r="H344" s="28" t="s">
        <v>175</v>
      </c>
      <c r="I344" s="28" t="s">
        <v>336</v>
      </c>
      <c r="J344" s="73">
        <f>SUM(250+30982.04+1803)</f>
        <v>33035.040000000001</v>
      </c>
      <c r="K344" s="23" t="s">
        <v>694</v>
      </c>
      <c r="L344" s="17" t="s">
        <v>695</v>
      </c>
    </row>
    <row r="345" spans="1:24" s="34" customFormat="1" ht="31" customHeight="1" x14ac:dyDescent="0.35">
      <c r="A345" s="28" t="s">
        <v>688</v>
      </c>
      <c r="B345" s="28" t="s">
        <v>192</v>
      </c>
      <c r="C345" s="28"/>
      <c r="D345" s="27">
        <v>44273</v>
      </c>
      <c r="E345" s="28" t="s">
        <v>309</v>
      </c>
      <c r="F345" s="29" t="s">
        <v>75</v>
      </c>
      <c r="G345" s="29" t="s">
        <v>696</v>
      </c>
      <c r="H345" s="28" t="s">
        <v>697</v>
      </c>
      <c r="I345" s="34" t="s">
        <v>336</v>
      </c>
      <c r="J345" s="39">
        <f>SUM(4668+3057+19513.03+20690.43)</f>
        <v>47928.46</v>
      </c>
      <c r="K345" s="39" t="s">
        <v>698</v>
      </c>
      <c r="L345" s="34" t="s">
        <v>699</v>
      </c>
      <c r="M345" s="34" t="s">
        <v>700</v>
      </c>
    </row>
    <row r="346" spans="1:24" s="17" customFormat="1" ht="31" customHeight="1" x14ac:dyDescent="0.35">
      <c r="A346" s="17" t="s">
        <v>688</v>
      </c>
      <c r="B346" s="17" t="s">
        <v>199</v>
      </c>
      <c r="D346" s="51">
        <v>44461</v>
      </c>
      <c r="E346" s="19" t="s">
        <v>309</v>
      </c>
      <c r="F346" s="20" t="s">
        <v>75</v>
      </c>
      <c r="G346" s="20" t="s">
        <v>620</v>
      </c>
      <c r="H346" s="28" t="s">
        <v>621</v>
      </c>
      <c r="I346" s="34" t="s">
        <v>336</v>
      </c>
      <c r="J346" s="77">
        <f>SUM(762.5+1063)</f>
        <v>1825.5</v>
      </c>
      <c r="K346" s="23" t="s">
        <v>427</v>
      </c>
      <c r="L346" s="17" t="s">
        <v>701</v>
      </c>
    </row>
    <row r="347" spans="1:24" s="17" customFormat="1" ht="31" customHeight="1" x14ac:dyDescent="0.35">
      <c r="A347" s="17" t="s">
        <v>702</v>
      </c>
      <c r="D347" s="52">
        <v>45383</v>
      </c>
      <c r="E347" s="19" t="s">
        <v>703</v>
      </c>
      <c r="F347" s="20" t="s">
        <v>75</v>
      </c>
      <c r="G347" s="17" t="s">
        <v>351</v>
      </c>
      <c r="H347" s="28" t="s">
        <v>352</v>
      </c>
      <c r="I347" s="34" t="s">
        <v>340</v>
      </c>
      <c r="J347" s="24">
        <f>SUM(60+75+50+60+75+65+75)</f>
        <v>460</v>
      </c>
      <c r="K347" s="94" t="s">
        <v>704</v>
      </c>
      <c r="L347" s="69" t="s">
        <v>705</v>
      </c>
    </row>
    <row r="348" spans="1:24" s="17" customFormat="1" ht="31" customHeight="1" x14ac:dyDescent="0.35">
      <c r="A348" s="17" t="s">
        <v>702</v>
      </c>
      <c r="D348" s="52">
        <v>45464</v>
      </c>
      <c r="E348" s="19" t="s">
        <v>703</v>
      </c>
      <c r="F348" s="20" t="s">
        <v>75</v>
      </c>
      <c r="G348" s="29" t="s">
        <v>706</v>
      </c>
      <c r="H348" s="23" t="s">
        <v>20</v>
      </c>
      <c r="I348" s="34" t="s">
        <v>340</v>
      </c>
      <c r="J348" s="31">
        <v>30</v>
      </c>
      <c r="K348" s="94"/>
      <c r="L348" s="70"/>
    </row>
    <row r="349" spans="1:24" s="26" customFormat="1" ht="31" customHeight="1" x14ac:dyDescent="0.35">
      <c r="A349" s="17" t="s">
        <v>702</v>
      </c>
      <c r="B349" s="17"/>
      <c r="C349" s="17"/>
      <c r="D349" s="52">
        <v>45485</v>
      </c>
      <c r="E349" s="19" t="s">
        <v>703</v>
      </c>
      <c r="F349" s="20" t="s">
        <v>75</v>
      </c>
      <c r="G349" s="20" t="s">
        <v>95</v>
      </c>
      <c r="H349" s="47" t="s">
        <v>96</v>
      </c>
      <c r="I349" s="34" t="s">
        <v>340</v>
      </c>
      <c r="J349" s="24">
        <v>7</v>
      </c>
      <c r="K349" s="94"/>
      <c r="L349" s="70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</row>
    <row r="350" spans="1:24" s="28" customFormat="1" ht="31" customHeight="1" x14ac:dyDescent="0.35">
      <c r="A350" s="17" t="s">
        <v>707</v>
      </c>
      <c r="B350" s="17"/>
      <c r="C350" s="17"/>
      <c r="D350" s="52">
        <v>44530</v>
      </c>
      <c r="E350" s="19" t="s">
        <v>703</v>
      </c>
      <c r="F350" s="20" t="s">
        <v>75</v>
      </c>
      <c r="G350" s="17" t="s">
        <v>566</v>
      </c>
      <c r="H350" s="23" t="s">
        <v>567</v>
      </c>
      <c r="I350" s="34" t="s">
        <v>708</v>
      </c>
      <c r="J350" s="24">
        <v>27384.74</v>
      </c>
      <c r="K350" s="95" t="s">
        <v>709</v>
      </c>
      <c r="L350" s="28" t="s">
        <v>710</v>
      </c>
    </row>
    <row r="351" spans="1:24" s="97" customFormat="1" ht="31" customHeight="1" x14ac:dyDescent="0.35">
      <c r="A351" s="96"/>
      <c r="B351" s="96"/>
      <c r="D351" s="98"/>
      <c r="F351" s="99"/>
      <c r="G351" s="96"/>
      <c r="H351" s="100"/>
      <c r="I351" s="99"/>
      <c r="J351" s="101">
        <f>SUM(J3:J350)</f>
        <v>2064216.44</v>
      </c>
      <c r="K351" s="102"/>
    </row>
    <row r="352" spans="1:24" s="104" customFormat="1" ht="31" hidden="1" customHeight="1" x14ac:dyDescent="0.35">
      <c r="A352" s="103"/>
      <c r="B352" s="103"/>
      <c r="D352" s="105"/>
      <c r="F352" s="106"/>
      <c r="G352" s="107"/>
      <c r="H352" s="108"/>
      <c r="I352" s="106"/>
      <c r="J352" s="109"/>
      <c r="K352" s="110"/>
    </row>
    <row r="353" spans="4:11" s="17" customFormat="1" ht="31" hidden="1" customHeight="1" x14ac:dyDescent="0.4">
      <c r="D353" s="43"/>
      <c r="E353" s="28"/>
      <c r="F353" s="34"/>
      <c r="G353" s="111"/>
      <c r="H353" s="112"/>
      <c r="I353" s="34"/>
      <c r="J353" s="113"/>
      <c r="K353" s="114"/>
    </row>
    <row r="354" spans="4:11" ht="31" hidden="1" customHeight="1" x14ac:dyDescent="0.4">
      <c r="E354" s="28"/>
      <c r="F354" s="34"/>
      <c r="G354" s="17"/>
      <c r="H354" s="107"/>
      <c r="I354" s="33"/>
      <c r="J354" s="115"/>
      <c r="K354" s="114"/>
    </row>
    <row r="355" spans="4:11" ht="31" hidden="1" customHeight="1" x14ac:dyDescent="0.4">
      <c r="E355" s="28"/>
      <c r="F355" s="34"/>
      <c r="G355" s="116"/>
      <c r="H355" s="19"/>
      <c r="I355" s="33"/>
      <c r="J355" s="115"/>
      <c r="K355" s="114"/>
    </row>
    <row r="356" spans="4:11" ht="31" hidden="1" customHeight="1" x14ac:dyDescent="0.4">
      <c r="E356" s="28"/>
      <c r="F356" s="34"/>
      <c r="G356" s="116"/>
      <c r="H356" s="48"/>
      <c r="I356" s="33"/>
      <c r="J356" s="115"/>
      <c r="K356" s="114"/>
    </row>
    <row r="357" spans="4:11" ht="31" hidden="1" customHeight="1" x14ac:dyDescent="0.4">
      <c r="E357" s="28"/>
      <c r="F357" s="34"/>
      <c r="G357" s="116"/>
      <c r="H357" s="28"/>
      <c r="I357" s="33"/>
      <c r="J357" s="115"/>
      <c r="K357" s="114"/>
    </row>
    <row r="358" spans="4:11" ht="31" hidden="1" customHeight="1" x14ac:dyDescent="0.4">
      <c r="E358" s="28"/>
      <c r="F358" s="34"/>
      <c r="G358" s="17"/>
      <c r="H358" s="117"/>
      <c r="I358" s="33"/>
      <c r="J358" s="115"/>
      <c r="K358" s="114"/>
    </row>
    <row r="359" spans="4:11" ht="31" hidden="1" customHeight="1" x14ac:dyDescent="0.4">
      <c r="E359" s="28"/>
      <c r="F359" s="34"/>
      <c r="G359" s="111"/>
      <c r="H359" s="118"/>
      <c r="I359" s="33"/>
      <c r="J359" s="115"/>
      <c r="K359" s="114"/>
    </row>
    <row r="360" spans="4:11" ht="31" hidden="1" customHeight="1" x14ac:dyDescent="0.4">
      <c r="E360" s="28"/>
      <c r="F360" s="34"/>
      <c r="G360" s="116"/>
      <c r="I360" s="33"/>
      <c r="J360" s="115"/>
      <c r="K360" s="114"/>
    </row>
    <row r="361" spans="4:11" ht="31" hidden="1" customHeight="1" x14ac:dyDescent="0.4">
      <c r="E361" s="28"/>
      <c r="F361" s="34"/>
      <c r="G361" s="116"/>
      <c r="H361" s="28"/>
      <c r="I361" s="33"/>
      <c r="J361" s="115"/>
      <c r="K361" s="114"/>
    </row>
    <row r="362" spans="4:11" ht="31" hidden="1" customHeight="1" x14ac:dyDescent="0.4">
      <c r="E362" s="28"/>
      <c r="F362" s="34"/>
      <c r="G362" s="116"/>
      <c r="H362" s="28"/>
      <c r="I362" s="33"/>
      <c r="J362" s="115"/>
      <c r="K362" s="114"/>
    </row>
    <row r="363" spans="4:11" ht="31" hidden="1" customHeight="1" x14ac:dyDescent="0.4">
      <c r="E363" s="28"/>
      <c r="F363" s="34"/>
      <c r="G363" s="111"/>
      <c r="I363" s="33"/>
      <c r="J363" s="115"/>
      <c r="K363" s="114"/>
    </row>
    <row r="364" spans="4:11" ht="31" hidden="1" customHeight="1" x14ac:dyDescent="0.4">
      <c r="E364" s="28"/>
      <c r="F364" s="34"/>
      <c r="G364" s="116"/>
      <c r="I364" s="33"/>
      <c r="J364" s="115"/>
      <c r="K364" s="114"/>
    </row>
    <row r="365" spans="4:11" ht="31" hidden="1" customHeight="1" x14ac:dyDescent="0.4">
      <c r="E365" s="28"/>
      <c r="F365" s="34"/>
      <c r="G365" s="116"/>
      <c r="H365" s="19"/>
      <c r="I365" s="33"/>
      <c r="J365" s="115"/>
      <c r="K365" s="114"/>
    </row>
    <row r="366" spans="4:11" ht="31" hidden="1" customHeight="1" x14ac:dyDescent="0.4">
      <c r="E366" s="28"/>
      <c r="F366" s="34"/>
      <c r="G366" s="119"/>
      <c r="H366" s="19"/>
      <c r="I366" s="33"/>
      <c r="J366" s="113"/>
      <c r="K366" s="114"/>
    </row>
    <row r="367" spans="4:11" ht="31" hidden="1" customHeight="1" x14ac:dyDescent="0.4">
      <c r="E367" s="28"/>
      <c r="F367" s="34"/>
      <c r="G367" s="116"/>
      <c r="I367" s="33"/>
      <c r="J367" s="115"/>
      <c r="K367" s="114"/>
    </row>
    <row r="368" spans="4:11" ht="31" hidden="1" customHeight="1" x14ac:dyDescent="0.4">
      <c r="E368" s="28"/>
      <c r="F368" s="34"/>
      <c r="G368" s="116"/>
      <c r="I368" s="33"/>
      <c r="J368" s="115"/>
      <c r="K368" s="114"/>
    </row>
    <row r="369" spans="4:11" s="28" customFormat="1" ht="31" hidden="1" customHeight="1" x14ac:dyDescent="0.4">
      <c r="D369" s="54"/>
      <c r="F369" s="34"/>
      <c r="G369" s="120"/>
      <c r="I369" s="34"/>
      <c r="J369" s="121"/>
      <c r="K369" s="114"/>
    </row>
    <row r="370" spans="4:11" s="17" customFormat="1" ht="31" hidden="1" customHeight="1" x14ac:dyDescent="0.4">
      <c r="D370" s="43"/>
      <c r="E370" s="28"/>
      <c r="F370" s="34"/>
      <c r="G370" s="111"/>
      <c r="I370" s="34"/>
      <c r="J370" s="122"/>
      <c r="K370" s="114"/>
    </row>
    <row r="371" spans="4:11" ht="31" hidden="1" customHeight="1" x14ac:dyDescent="0.4">
      <c r="E371" s="28"/>
      <c r="F371" s="34"/>
      <c r="G371" s="111"/>
      <c r="H371" s="118"/>
      <c r="I371" s="33"/>
      <c r="J371" s="115"/>
      <c r="K371" s="114"/>
    </row>
    <row r="372" spans="4:11" ht="31" hidden="1" customHeight="1" x14ac:dyDescent="0.4">
      <c r="E372" s="28"/>
      <c r="F372" s="34"/>
      <c r="I372" s="33"/>
      <c r="J372" s="115"/>
      <c r="K372" s="114"/>
    </row>
    <row r="373" spans="4:11" ht="31" hidden="1" customHeight="1" x14ac:dyDescent="0.4">
      <c r="E373" s="28"/>
      <c r="F373" s="34"/>
      <c r="G373" s="116"/>
      <c r="H373" s="17"/>
      <c r="I373" s="33"/>
      <c r="J373" s="115"/>
      <c r="K373" s="114"/>
    </row>
    <row r="374" spans="4:11" ht="31" hidden="1" customHeight="1" x14ac:dyDescent="0.4">
      <c r="E374" s="28"/>
      <c r="F374" s="34"/>
      <c r="I374" s="33"/>
      <c r="J374" s="115"/>
      <c r="K374" s="114"/>
    </row>
    <row r="375" spans="4:11" ht="31" hidden="1" customHeight="1" x14ac:dyDescent="0.4">
      <c r="E375" s="28"/>
      <c r="F375" s="34"/>
      <c r="G375" s="116"/>
      <c r="I375" s="33"/>
      <c r="J375" s="113"/>
      <c r="K375" s="114"/>
    </row>
    <row r="376" spans="4:11" ht="31" hidden="1" customHeight="1" x14ac:dyDescent="0.4">
      <c r="E376" s="28"/>
      <c r="F376" s="34"/>
      <c r="G376" s="123"/>
      <c r="H376" s="44"/>
      <c r="I376" s="33"/>
      <c r="J376" s="115"/>
      <c r="K376" s="114"/>
    </row>
    <row r="377" spans="4:11" ht="31" hidden="1" customHeight="1" x14ac:dyDescent="0.4">
      <c r="E377" s="28"/>
      <c r="F377" s="34"/>
      <c r="G377" s="111"/>
      <c r="I377" s="33"/>
      <c r="J377" s="115"/>
      <c r="K377" s="114"/>
    </row>
    <row r="378" spans="4:11" ht="31" hidden="1" customHeight="1" x14ac:dyDescent="0.4">
      <c r="E378" s="28"/>
      <c r="F378" s="34"/>
      <c r="G378" s="28"/>
      <c r="I378" s="33"/>
      <c r="J378" s="115"/>
      <c r="K378" s="114"/>
    </row>
    <row r="379" spans="4:11" ht="31" hidden="1" customHeight="1" x14ac:dyDescent="0.4">
      <c r="E379" s="28"/>
      <c r="F379" s="34"/>
      <c r="G379" s="116"/>
      <c r="H379" s="124"/>
      <c r="I379" s="33"/>
      <c r="J379" s="115"/>
      <c r="K379" s="114"/>
    </row>
    <row r="380" spans="4:11" ht="31" hidden="1" customHeight="1" x14ac:dyDescent="0.4">
      <c r="E380" s="28"/>
      <c r="F380" s="34"/>
      <c r="G380" s="116"/>
      <c r="H380" s="19"/>
      <c r="I380" s="33"/>
      <c r="J380" s="115"/>
      <c r="K380" s="114"/>
    </row>
    <row r="381" spans="4:11" s="17" customFormat="1" ht="31" hidden="1" customHeight="1" x14ac:dyDescent="0.4">
      <c r="D381" s="43"/>
      <c r="E381" s="28"/>
      <c r="F381" s="34"/>
      <c r="G381" s="111"/>
      <c r="I381" s="34"/>
      <c r="J381" s="113"/>
      <c r="K381" s="114"/>
    </row>
    <row r="382" spans="4:11" ht="31" hidden="1" customHeight="1" x14ac:dyDescent="0.4">
      <c r="E382" s="28"/>
      <c r="F382" s="34"/>
      <c r="G382" s="111"/>
      <c r="H382" s="111"/>
      <c r="I382" s="33"/>
      <c r="J382" s="113"/>
      <c r="K382" s="114"/>
    </row>
    <row r="383" spans="4:11" ht="31" hidden="1" customHeight="1" x14ac:dyDescent="0.4">
      <c r="E383" s="28"/>
      <c r="F383" s="34"/>
      <c r="G383" s="29"/>
      <c r="H383" s="17"/>
      <c r="I383" s="33"/>
      <c r="J383" s="115"/>
      <c r="K383" s="114"/>
    </row>
    <row r="384" spans="4:11" ht="31" hidden="1" customHeight="1" x14ac:dyDescent="0.4">
      <c r="E384" s="28"/>
      <c r="F384" s="34"/>
      <c r="G384" s="116"/>
      <c r="I384" s="33"/>
      <c r="J384" s="115"/>
      <c r="K384" s="114"/>
    </row>
    <row r="385" spans="4:11" ht="31" hidden="1" customHeight="1" x14ac:dyDescent="0.4">
      <c r="E385" s="28"/>
      <c r="F385" s="34"/>
      <c r="G385" s="116"/>
      <c r="H385" s="19"/>
      <c r="I385" s="33"/>
      <c r="J385" s="115"/>
      <c r="K385" s="114"/>
    </row>
    <row r="386" spans="4:11" ht="31" hidden="1" customHeight="1" x14ac:dyDescent="0.4">
      <c r="E386" s="28"/>
      <c r="F386" s="34"/>
      <c r="G386" s="116"/>
      <c r="H386" s="28"/>
      <c r="I386" s="33"/>
      <c r="J386" s="115"/>
      <c r="K386" s="114"/>
    </row>
    <row r="387" spans="4:11" ht="31" hidden="1" customHeight="1" x14ac:dyDescent="0.4">
      <c r="E387" s="28"/>
      <c r="F387" s="34"/>
      <c r="G387" s="116"/>
      <c r="I387" s="33"/>
      <c r="J387" s="115"/>
      <c r="K387" s="114"/>
    </row>
    <row r="388" spans="4:11" ht="31" hidden="1" customHeight="1" x14ac:dyDescent="0.4">
      <c r="E388" s="28"/>
      <c r="F388" s="34"/>
      <c r="G388" s="116"/>
      <c r="H388" s="28"/>
      <c r="I388" s="33"/>
      <c r="J388" s="115"/>
      <c r="K388" s="114"/>
    </row>
    <row r="389" spans="4:11" ht="31" hidden="1" customHeight="1" x14ac:dyDescent="0.4">
      <c r="E389" s="28"/>
      <c r="F389" s="34"/>
      <c r="G389" s="116"/>
      <c r="I389" s="33"/>
      <c r="J389" s="113"/>
      <c r="K389" s="114"/>
    </row>
    <row r="390" spans="4:11" ht="31" hidden="1" customHeight="1" x14ac:dyDescent="0.4">
      <c r="E390" s="28"/>
      <c r="F390" s="34"/>
      <c r="G390" s="116"/>
      <c r="I390" s="33"/>
      <c r="J390" s="115"/>
      <c r="K390" s="114"/>
    </row>
    <row r="391" spans="4:11" ht="31" hidden="1" customHeight="1" x14ac:dyDescent="0.4">
      <c r="E391" s="28"/>
      <c r="F391" s="34"/>
      <c r="G391" s="111"/>
      <c r="H391" s="28"/>
      <c r="I391" s="33"/>
      <c r="J391" s="113"/>
      <c r="K391" s="114"/>
    </row>
    <row r="392" spans="4:11" ht="31" hidden="1" customHeight="1" x14ac:dyDescent="0.4">
      <c r="E392" s="28"/>
      <c r="F392" s="34"/>
      <c r="G392" s="116"/>
      <c r="H392" s="28"/>
      <c r="I392" s="33"/>
      <c r="J392" s="115"/>
      <c r="K392" s="114"/>
    </row>
    <row r="393" spans="4:11" ht="31" hidden="1" customHeight="1" x14ac:dyDescent="0.4">
      <c r="E393" s="28"/>
      <c r="F393" s="34"/>
      <c r="G393" s="116"/>
      <c r="H393" s="28"/>
      <c r="I393" s="33"/>
      <c r="J393" s="115"/>
      <c r="K393" s="114"/>
    </row>
    <row r="394" spans="4:11" s="28" customFormat="1" ht="31" hidden="1" customHeight="1" x14ac:dyDescent="0.4">
      <c r="D394" s="54"/>
      <c r="F394" s="34"/>
      <c r="G394" s="34"/>
      <c r="I394" s="34"/>
      <c r="J394" s="115"/>
      <c r="K394" s="114"/>
    </row>
    <row r="395" spans="4:11" s="17" customFormat="1" ht="31" hidden="1" customHeight="1" x14ac:dyDescent="0.4">
      <c r="D395" s="43"/>
      <c r="E395" s="28"/>
      <c r="F395" s="34"/>
      <c r="G395" s="23"/>
      <c r="I395" s="34"/>
      <c r="J395" s="122"/>
      <c r="K395" s="114"/>
    </row>
    <row r="396" spans="4:11" s="17" customFormat="1" ht="31" hidden="1" customHeight="1" x14ac:dyDescent="0.4">
      <c r="D396" s="43"/>
      <c r="E396" s="28"/>
      <c r="F396" s="34"/>
      <c r="G396" s="23"/>
      <c r="H396" s="28"/>
      <c r="I396" s="34"/>
      <c r="J396" s="122"/>
      <c r="K396" s="114"/>
    </row>
    <row r="397" spans="4:11" s="17" customFormat="1" ht="31" hidden="1" customHeight="1" x14ac:dyDescent="0.4">
      <c r="D397" s="43"/>
      <c r="E397" s="28"/>
      <c r="F397" s="34"/>
      <c r="G397" s="23"/>
      <c r="H397" s="28"/>
      <c r="I397" s="34"/>
      <c r="J397" s="122"/>
      <c r="K397" s="114"/>
    </row>
    <row r="398" spans="4:11" s="17" customFormat="1" ht="31" hidden="1" customHeight="1" x14ac:dyDescent="0.35">
      <c r="D398" s="43"/>
      <c r="E398" s="28"/>
      <c r="F398" s="34"/>
      <c r="G398" s="90"/>
      <c r="H398" s="125"/>
      <c r="I398" s="34"/>
      <c r="J398" s="122"/>
      <c r="K398" s="126"/>
    </row>
    <row r="399" spans="4:11" s="17" customFormat="1" ht="31" hidden="1" customHeight="1" x14ac:dyDescent="0.35">
      <c r="D399" s="43"/>
      <c r="E399" s="28"/>
      <c r="F399" s="34"/>
      <c r="G399" s="34"/>
      <c r="H399" s="48"/>
      <c r="I399" s="34"/>
      <c r="J399" s="122"/>
      <c r="K399" s="126"/>
    </row>
    <row r="400" spans="4:11" s="17" customFormat="1" ht="31" hidden="1" customHeight="1" x14ac:dyDescent="0.35">
      <c r="D400" s="43"/>
      <c r="E400" s="28"/>
      <c r="F400" s="34"/>
      <c r="H400" s="28"/>
      <c r="I400" s="34"/>
      <c r="J400" s="122"/>
      <c r="K400" s="126"/>
    </row>
    <row r="401" spans="4:11" s="17" customFormat="1" ht="31" hidden="1" customHeight="1" x14ac:dyDescent="0.35">
      <c r="D401" s="43"/>
      <c r="E401" s="28"/>
      <c r="F401" s="34"/>
      <c r="G401" s="23"/>
      <c r="H401" s="127"/>
      <c r="I401" s="34"/>
      <c r="J401" s="122"/>
      <c r="K401" s="126"/>
    </row>
    <row r="402" spans="4:11" s="17" customFormat="1" ht="31" hidden="1" customHeight="1" x14ac:dyDescent="0.35">
      <c r="D402" s="43"/>
      <c r="E402" s="28"/>
      <c r="F402" s="34"/>
      <c r="H402" s="107"/>
      <c r="I402" s="34"/>
      <c r="J402" s="122"/>
      <c r="K402" s="126"/>
    </row>
    <row r="403" spans="4:11" s="17" customFormat="1" ht="31" hidden="1" customHeight="1" x14ac:dyDescent="0.35">
      <c r="D403" s="43"/>
      <c r="E403" s="28"/>
      <c r="F403" s="34"/>
      <c r="H403" s="112"/>
      <c r="I403" s="34"/>
      <c r="J403" s="122"/>
      <c r="K403" s="126"/>
    </row>
    <row r="404" spans="4:11" s="17" customFormat="1" ht="31" hidden="1" customHeight="1" x14ac:dyDescent="0.35">
      <c r="D404" s="43"/>
      <c r="E404" s="28"/>
      <c r="F404" s="34"/>
      <c r="I404" s="34"/>
      <c r="J404" s="122"/>
      <c r="K404" s="126"/>
    </row>
    <row r="405" spans="4:11" s="17" customFormat="1" ht="31" hidden="1" customHeight="1" x14ac:dyDescent="0.35">
      <c r="D405" s="43"/>
      <c r="E405" s="28"/>
      <c r="F405" s="34"/>
      <c r="H405" s="28"/>
      <c r="I405" s="34"/>
      <c r="J405" s="122"/>
      <c r="K405" s="126"/>
    </row>
    <row r="406" spans="4:11" s="17" customFormat="1" ht="31" hidden="1" customHeight="1" x14ac:dyDescent="0.35">
      <c r="D406" s="43"/>
      <c r="E406" s="28"/>
      <c r="F406" s="34"/>
      <c r="H406" s="48"/>
      <c r="I406" s="34"/>
      <c r="J406" s="122"/>
      <c r="K406" s="126"/>
    </row>
    <row r="407" spans="4:11" s="17" customFormat="1" ht="31" hidden="1" customHeight="1" x14ac:dyDescent="0.35">
      <c r="D407" s="43"/>
      <c r="E407" s="28"/>
      <c r="F407" s="34"/>
      <c r="H407" s="28"/>
      <c r="I407" s="34"/>
      <c r="J407" s="122"/>
      <c r="K407" s="126"/>
    </row>
    <row r="408" spans="4:11" s="17" customFormat="1" ht="31" hidden="1" customHeight="1" x14ac:dyDescent="0.35">
      <c r="D408" s="43"/>
      <c r="E408" s="28"/>
      <c r="F408" s="34"/>
      <c r="I408" s="34"/>
      <c r="J408" s="122"/>
      <c r="K408" s="126"/>
    </row>
    <row r="409" spans="4:11" s="17" customFormat="1" ht="31" hidden="1" customHeight="1" x14ac:dyDescent="0.35">
      <c r="D409" s="43"/>
      <c r="E409" s="28"/>
      <c r="F409" s="34"/>
      <c r="H409" s="28"/>
      <c r="I409" s="34"/>
      <c r="J409" s="122"/>
      <c r="K409" s="126"/>
    </row>
    <row r="410" spans="4:11" s="17" customFormat="1" ht="31" hidden="1" customHeight="1" x14ac:dyDescent="0.35">
      <c r="D410" s="43"/>
      <c r="E410" s="28"/>
      <c r="F410" s="34"/>
      <c r="H410" s="28"/>
      <c r="I410" s="34"/>
      <c r="J410" s="122"/>
      <c r="K410" s="126"/>
    </row>
    <row r="411" spans="4:11" s="17" customFormat="1" ht="31" hidden="1" customHeight="1" x14ac:dyDescent="0.35">
      <c r="D411" s="43"/>
      <c r="E411" s="28"/>
      <c r="F411" s="34"/>
      <c r="H411" s="28"/>
      <c r="I411" s="34"/>
      <c r="J411" s="122"/>
      <c r="K411" s="126"/>
    </row>
    <row r="412" spans="4:11" s="17" customFormat="1" ht="31" hidden="1" customHeight="1" x14ac:dyDescent="0.35">
      <c r="D412" s="43"/>
      <c r="E412" s="28"/>
      <c r="F412" s="34"/>
      <c r="I412" s="34"/>
      <c r="J412" s="122"/>
      <c r="K412" s="126"/>
    </row>
    <row r="413" spans="4:11" s="17" customFormat="1" ht="31" hidden="1" customHeight="1" x14ac:dyDescent="0.35">
      <c r="D413" s="43"/>
      <c r="E413" s="28"/>
      <c r="F413" s="34"/>
      <c r="G413" s="119"/>
      <c r="H413" s="90"/>
      <c r="I413" s="34"/>
      <c r="J413" s="122"/>
      <c r="K413" s="126"/>
    </row>
    <row r="414" spans="4:11" s="17" customFormat="1" ht="31" hidden="1" customHeight="1" x14ac:dyDescent="0.35">
      <c r="D414" s="43"/>
      <c r="E414" s="28"/>
      <c r="F414" s="34"/>
      <c r="H414" s="28"/>
      <c r="I414" s="34"/>
      <c r="J414" s="122"/>
      <c r="K414" s="126"/>
    </row>
    <row r="415" spans="4:11" s="17" customFormat="1" ht="31" hidden="1" customHeight="1" x14ac:dyDescent="0.35">
      <c r="D415" s="43"/>
      <c r="E415" s="28"/>
      <c r="F415" s="34"/>
      <c r="G415" s="23"/>
      <c r="H415" s="127"/>
      <c r="I415" s="34"/>
      <c r="J415" s="122"/>
      <c r="K415" s="126"/>
    </row>
    <row r="416" spans="4:11" s="17" customFormat="1" ht="31" hidden="1" customHeight="1" x14ac:dyDescent="0.35">
      <c r="D416" s="43"/>
      <c r="E416" s="28"/>
      <c r="F416" s="34"/>
      <c r="I416" s="34"/>
      <c r="J416" s="122"/>
      <c r="K416" s="126"/>
    </row>
    <row r="417" spans="1:11" s="17" customFormat="1" ht="31" hidden="1" customHeight="1" x14ac:dyDescent="0.35">
      <c r="D417" s="43"/>
      <c r="E417" s="28"/>
      <c r="F417" s="34"/>
      <c r="I417" s="34"/>
      <c r="J417" s="122"/>
      <c r="K417" s="126"/>
    </row>
    <row r="418" spans="1:11" s="17" customFormat="1" ht="31" hidden="1" customHeight="1" x14ac:dyDescent="0.35">
      <c r="D418" s="43"/>
      <c r="E418" s="28"/>
      <c r="F418" s="34"/>
      <c r="G418" s="111"/>
      <c r="I418" s="34"/>
      <c r="J418" s="122"/>
      <c r="K418" s="126"/>
    </row>
    <row r="419" spans="1:11" s="17" customFormat="1" ht="31" hidden="1" customHeight="1" x14ac:dyDescent="0.35">
      <c r="D419" s="43"/>
      <c r="E419" s="28"/>
      <c r="F419" s="34"/>
      <c r="I419" s="34"/>
      <c r="J419" s="122"/>
      <c r="K419" s="126"/>
    </row>
    <row r="420" spans="1:11" s="17" customFormat="1" ht="31" hidden="1" customHeight="1" x14ac:dyDescent="0.35">
      <c r="D420" s="43"/>
      <c r="E420" s="28"/>
      <c r="F420" s="34"/>
      <c r="G420" s="111"/>
      <c r="H420" s="118"/>
      <c r="I420" s="34"/>
      <c r="J420" s="122"/>
      <c r="K420" s="126"/>
    </row>
    <row r="421" spans="1:11" s="17" customFormat="1" ht="31" hidden="1" customHeight="1" x14ac:dyDescent="0.35">
      <c r="D421" s="43"/>
      <c r="E421" s="28"/>
      <c r="F421" s="34"/>
      <c r="G421" s="90"/>
      <c r="H421" s="119"/>
      <c r="I421" s="34"/>
      <c r="J421" s="122"/>
      <c r="K421" s="126"/>
    </row>
    <row r="422" spans="1:11" s="17" customFormat="1" ht="31" hidden="1" customHeight="1" x14ac:dyDescent="0.35">
      <c r="D422" s="43"/>
      <c r="E422" s="28"/>
      <c r="F422" s="34"/>
      <c r="G422" s="29"/>
      <c r="I422" s="34"/>
      <c r="J422" s="122"/>
      <c r="K422" s="126"/>
    </row>
    <row r="423" spans="1:11" ht="31" hidden="1" customHeight="1" x14ac:dyDescent="0.35">
      <c r="A423" s="17"/>
      <c r="B423" s="17"/>
      <c r="D423" s="43"/>
      <c r="E423" s="28"/>
      <c r="F423" s="34"/>
      <c r="I423" s="34"/>
      <c r="J423" s="122"/>
      <c r="K423" s="126"/>
    </row>
    <row r="424" spans="1:11" s="17" customFormat="1" ht="31" hidden="1" customHeight="1" x14ac:dyDescent="0.35">
      <c r="D424" s="43"/>
      <c r="E424" s="28"/>
      <c r="F424" s="34"/>
      <c r="G424" s="90"/>
      <c r="H424" s="28"/>
      <c r="I424" s="34"/>
      <c r="J424" s="122"/>
      <c r="K424" s="126"/>
    </row>
    <row r="425" spans="1:11" s="17" customFormat="1" ht="31" hidden="1" customHeight="1" x14ac:dyDescent="0.35">
      <c r="D425" s="43"/>
      <c r="E425" s="28"/>
      <c r="F425" s="34"/>
      <c r="I425" s="34"/>
      <c r="J425" s="122"/>
      <c r="K425" s="126"/>
    </row>
    <row r="426" spans="1:11" s="17" customFormat="1" ht="31" hidden="1" customHeight="1" x14ac:dyDescent="0.35">
      <c r="D426" s="43"/>
      <c r="E426" s="28"/>
      <c r="F426" s="34"/>
      <c r="H426" s="28"/>
      <c r="I426" s="34"/>
      <c r="J426" s="122"/>
      <c r="K426" s="126"/>
    </row>
    <row r="427" spans="1:11" s="17" customFormat="1" ht="31" hidden="1" customHeight="1" x14ac:dyDescent="0.35">
      <c r="D427" s="43"/>
      <c r="E427" s="28"/>
      <c r="F427" s="34"/>
      <c r="H427" s="28"/>
      <c r="I427" s="34"/>
      <c r="J427" s="122"/>
      <c r="K427" s="126"/>
    </row>
    <row r="428" spans="1:11" s="17" customFormat="1" ht="31" hidden="1" customHeight="1" x14ac:dyDescent="0.35">
      <c r="D428" s="43"/>
      <c r="E428" s="28"/>
      <c r="F428" s="34"/>
      <c r="H428" s="28"/>
      <c r="I428" s="34"/>
      <c r="J428" s="122"/>
      <c r="K428" s="126"/>
    </row>
    <row r="429" spans="1:11" s="17" customFormat="1" ht="31" hidden="1" customHeight="1" x14ac:dyDescent="0.35">
      <c r="D429" s="43"/>
      <c r="E429" s="28"/>
      <c r="F429" s="34"/>
      <c r="H429" s="28"/>
      <c r="I429" s="34"/>
      <c r="J429" s="122"/>
      <c r="K429" s="126"/>
    </row>
    <row r="430" spans="1:11" s="17" customFormat="1" ht="31" hidden="1" customHeight="1" x14ac:dyDescent="0.35">
      <c r="D430" s="43"/>
      <c r="E430" s="28"/>
      <c r="F430" s="34"/>
      <c r="H430" s="28"/>
      <c r="I430" s="34"/>
      <c r="J430" s="122"/>
      <c r="K430" s="126"/>
    </row>
    <row r="431" spans="1:11" s="17" customFormat="1" ht="31" hidden="1" customHeight="1" x14ac:dyDescent="0.35">
      <c r="D431" s="43"/>
      <c r="E431" s="28"/>
      <c r="F431" s="34"/>
      <c r="I431" s="34"/>
      <c r="J431" s="122"/>
      <c r="K431" s="126"/>
    </row>
    <row r="432" spans="1:11" ht="31" hidden="1" customHeight="1" x14ac:dyDescent="0.35">
      <c r="A432" s="17"/>
      <c r="B432" s="17"/>
      <c r="C432" s="17"/>
      <c r="D432" s="43"/>
      <c r="E432" s="28"/>
      <c r="F432" s="34"/>
      <c r="G432" s="90"/>
      <c r="H432" s="28"/>
      <c r="I432" s="34"/>
      <c r="K432" s="128"/>
    </row>
    <row r="433" spans="5:11" ht="31" hidden="1" customHeight="1" x14ac:dyDescent="0.35">
      <c r="E433" s="28"/>
      <c r="F433" s="34"/>
      <c r="G433" s="90"/>
      <c r="H433" s="19"/>
      <c r="I433" s="34"/>
      <c r="K433" s="129"/>
    </row>
    <row r="434" spans="5:11" ht="31" hidden="1" customHeight="1" x14ac:dyDescent="0.35">
      <c r="E434" s="28"/>
      <c r="F434" s="34"/>
      <c r="G434" s="90"/>
      <c r="I434" s="34"/>
      <c r="K434" s="129"/>
    </row>
    <row r="435" spans="5:11" ht="31" hidden="1" customHeight="1" x14ac:dyDescent="0.35">
      <c r="E435" s="28"/>
      <c r="F435" s="34"/>
      <c r="G435" s="90"/>
      <c r="H435" s="17"/>
      <c r="I435" s="34"/>
      <c r="K435" s="129"/>
    </row>
    <row r="436" spans="5:11" ht="31" hidden="1" customHeight="1" x14ac:dyDescent="0.35">
      <c r="E436" s="28"/>
      <c r="F436" s="34"/>
      <c r="G436" s="90"/>
      <c r="H436" s="48"/>
      <c r="I436" s="34"/>
      <c r="K436" s="129"/>
    </row>
    <row r="437" spans="5:11" ht="31" hidden="1" customHeight="1" x14ac:dyDescent="0.35">
      <c r="E437" s="28"/>
      <c r="F437" s="34"/>
      <c r="G437" s="90"/>
      <c r="H437" s="44"/>
      <c r="I437" s="34"/>
      <c r="K437" s="129"/>
    </row>
    <row r="438" spans="5:11" ht="31" hidden="1" customHeight="1" x14ac:dyDescent="0.35">
      <c r="E438" s="28"/>
      <c r="F438" s="34"/>
      <c r="G438" s="90"/>
      <c r="H438" s="107"/>
      <c r="I438" s="34"/>
      <c r="K438" s="129"/>
    </row>
    <row r="439" spans="5:11" ht="31" hidden="1" customHeight="1" x14ac:dyDescent="0.35">
      <c r="E439" s="28"/>
      <c r="F439" s="34"/>
      <c r="G439" s="90"/>
      <c r="H439" s="17"/>
      <c r="I439" s="34"/>
      <c r="K439" s="129"/>
    </row>
    <row r="440" spans="5:11" ht="31" hidden="1" customHeight="1" x14ac:dyDescent="0.35">
      <c r="E440" s="28"/>
      <c r="F440" s="34"/>
      <c r="G440" s="90"/>
      <c r="H440" s="28"/>
      <c r="I440" s="34"/>
      <c r="K440" s="129"/>
    </row>
    <row r="441" spans="5:11" ht="31" hidden="1" customHeight="1" x14ac:dyDescent="0.35">
      <c r="E441" s="28"/>
      <c r="F441" s="34"/>
      <c r="G441" s="90"/>
      <c r="H441" s="28"/>
      <c r="I441" s="34"/>
      <c r="K441" s="129"/>
    </row>
    <row r="442" spans="5:11" ht="31" hidden="1" customHeight="1" x14ac:dyDescent="0.35">
      <c r="E442" s="28"/>
      <c r="F442" s="34"/>
      <c r="G442" s="90"/>
      <c r="I442" s="34"/>
      <c r="K442" s="129"/>
    </row>
    <row r="443" spans="5:11" ht="31" hidden="1" customHeight="1" x14ac:dyDescent="0.35">
      <c r="E443" s="28"/>
      <c r="F443" s="34"/>
      <c r="G443" s="119"/>
      <c r="H443" s="90"/>
      <c r="I443" s="34"/>
      <c r="K443" s="129"/>
    </row>
    <row r="444" spans="5:11" ht="31" hidden="1" customHeight="1" x14ac:dyDescent="0.35">
      <c r="E444" s="28"/>
      <c r="F444" s="34"/>
      <c r="G444" s="90"/>
      <c r="H444" s="90"/>
      <c r="I444" s="34"/>
      <c r="K444" s="129"/>
    </row>
    <row r="445" spans="5:11" ht="31" hidden="1" customHeight="1" x14ac:dyDescent="0.35">
      <c r="E445" s="28"/>
      <c r="F445" s="34"/>
      <c r="G445" s="90"/>
      <c r="H445" s="17"/>
      <c r="I445" s="34"/>
      <c r="K445" s="129"/>
    </row>
    <row r="446" spans="5:11" ht="31" hidden="1" customHeight="1" x14ac:dyDescent="0.35">
      <c r="E446" s="28"/>
      <c r="F446" s="34"/>
      <c r="G446" s="130"/>
      <c r="H446" s="124"/>
      <c r="I446" s="34"/>
      <c r="K446" s="129"/>
    </row>
    <row r="447" spans="5:11" ht="31" hidden="1" customHeight="1" x14ac:dyDescent="0.35">
      <c r="E447" s="28"/>
      <c r="F447" s="34"/>
      <c r="I447" s="34"/>
      <c r="K447" s="129"/>
    </row>
    <row r="448" spans="5:11" ht="31" hidden="1" customHeight="1" x14ac:dyDescent="0.35">
      <c r="E448" s="28"/>
      <c r="F448" s="34"/>
      <c r="G448" s="90"/>
      <c r="H448" s="44"/>
      <c r="I448" s="34"/>
      <c r="K448" s="129"/>
    </row>
    <row r="449" spans="1:11" ht="31" hidden="1" customHeight="1" x14ac:dyDescent="0.35">
      <c r="E449" s="28"/>
      <c r="F449" s="34"/>
      <c r="G449" s="130"/>
      <c r="I449" s="34"/>
      <c r="K449" s="129"/>
    </row>
    <row r="450" spans="1:11" ht="31" hidden="1" customHeight="1" x14ac:dyDescent="0.35">
      <c r="E450" s="28"/>
      <c r="F450" s="34"/>
      <c r="G450" s="111"/>
      <c r="H450" s="28"/>
      <c r="I450" s="34"/>
      <c r="K450" s="129"/>
    </row>
    <row r="451" spans="1:11" ht="31" hidden="1" customHeight="1" x14ac:dyDescent="0.35">
      <c r="E451" s="28"/>
      <c r="F451" s="34"/>
      <c r="G451" s="130"/>
      <c r="H451" s="28"/>
      <c r="I451" s="34"/>
      <c r="K451" s="129"/>
    </row>
    <row r="452" spans="1:11" ht="31" hidden="1" customHeight="1" x14ac:dyDescent="0.35">
      <c r="E452" s="28"/>
      <c r="F452" s="34"/>
      <c r="G452" s="130"/>
      <c r="H452" s="119"/>
      <c r="I452" s="34"/>
      <c r="K452" s="129"/>
    </row>
    <row r="453" spans="1:11" ht="31" hidden="1" customHeight="1" x14ac:dyDescent="0.35">
      <c r="E453" s="28"/>
      <c r="F453" s="34"/>
      <c r="G453" s="130"/>
      <c r="H453" s="28"/>
      <c r="I453" s="34"/>
      <c r="K453" s="129"/>
    </row>
    <row r="454" spans="1:11" ht="31" hidden="1" customHeight="1" x14ac:dyDescent="0.35">
      <c r="E454" s="28"/>
      <c r="F454" s="34"/>
      <c r="G454" s="90"/>
      <c r="H454" s="28"/>
      <c r="I454" s="34"/>
      <c r="K454" s="131"/>
    </row>
    <row r="455" spans="1:11" ht="31" hidden="1" customHeight="1" x14ac:dyDescent="0.35">
      <c r="E455" s="28"/>
      <c r="F455" s="34"/>
      <c r="G455" s="90"/>
      <c r="H455" s="28"/>
      <c r="I455" s="34"/>
      <c r="K455" s="131"/>
    </row>
    <row r="456" spans="1:11" ht="31" hidden="1" customHeight="1" x14ac:dyDescent="0.35">
      <c r="A456" s="17"/>
      <c r="B456" s="17"/>
      <c r="C456" s="17"/>
      <c r="D456" s="43"/>
      <c r="E456" s="28"/>
      <c r="F456" s="34"/>
      <c r="G456" s="111"/>
      <c r="H456" s="28"/>
      <c r="I456" s="34"/>
      <c r="K456" s="132"/>
    </row>
    <row r="457" spans="1:11" ht="31" hidden="1" customHeight="1" x14ac:dyDescent="0.35">
      <c r="A457" s="17"/>
      <c r="B457" s="17"/>
      <c r="D457" s="43"/>
      <c r="E457" s="28"/>
      <c r="F457" s="34"/>
      <c r="G457" s="116"/>
      <c r="H457" s="28"/>
      <c r="I457" s="34"/>
      <c r="K457" s="133"/>
    </row>
    <row r="458" spans="1:11" ht="31" hidden="1" customHeight="1" x14ac:dyDescent="0.35">
      <c r="A458" s="17"/>
      <c r="B458" s="17"/>
      <c r="D458" s="43"/>
      <c r="E458" s="28"/>
      <c r="F458" s="34"/>
      <c r="G458" s="34"/>
      <c r="H458" s="48"/>
      <c r="I458" s="34"/>
      <c r="K458" s="133"/>
    </row>
    <row r="459" spans="1:11" ht="31" hidden="1" customHeight="1" x14ac:dyDescent="0.35">
      <c r="A459" s="17"/>
      <c r="B459" s="17"/>
      <c r="D459" s="43"/>
      <c r="E459" s="28"/>
      <c r="F459" s="34"/>
      <c r="G459" s="116"/>
      <c r="H459" s="19"/>
      <c r="I459" s="34"/>
      <c r="K459" s="133"/>
    </row>
    <row r="460" spans="1:11" ht="31" hidden="1" customHeight="1" x14ac:dyDescent="0.35">
      <c r="A460" s="17"/>
      <c r="B460" s="17"/>
      <c r="D460" s="43"/>
      <c r="E460" s="28"/>
      <c r="F460" s="34"/>
      <c r="G460" s="111"/>
      <c r="H460" s="23"/>
      <c r="I460" s="34"/>
      <c r="K460" s="133"/>
    </row>
    <row r="461" spans="1:11" ht="31" hidden="1" customHeight="1" x14ac:dyDescent="0.35">
      <c r="A461" s="17"/>
      <c r="B461" s="17"/>
      <c r="D461" s="43"/>
      <c r="E461" s="28"/>
      <c r="F461" s="34"/>
      <c r="G461" s="19"/>
      <c r="H461" s="28"/>
      <c r="I461" s="34"/>
      <c r="K461" s="133"/>
    </row>
    <row r="462" spans="1:11" ht="31" hidden="1" customHeight="1" x14ac:dyDescent="0.35">
      <c r="A462" s="17"/>
      <c r="B462" s="17"/>
      <c r="D462" s="43"/>
      <c r="E462" s="28"/>
      <c r="F462" s="34"/>
      <c r="G462" s="116"/>
      <c r="H462" s="28"/>
      <c r="I462" s="34"/>
      <c r="K462" s="133"/>
    </row>
    <row r="463" spans="1:11" ht="31" hidden="1" customHeight="1" x14ac:dyDescent="0.35">
      <c r="A463" s="17"/>
      <c r="B463" s="17"/>
      <c r="D463" s="43"/>
      <c r="E463" s="28"/>
      <c r="F463" s="34"/>
      <c r="G463" s="111"/>
      <c r="H463" s="62"/>
      <c r="I463" s="34"/>
      <c r="K463" s="133"/>
    </row>
    <row r="464" spans="1:11" ht="31" hidden="1" customHeight="1" x14ac:dyDescent="0.35">
      <c r="A464" s="17"/>
      <c r="B464" s="17"/>
      <c r="D464" s="43"/>
      <c r="E464" s="28"/>
      <c r="F464" s="34"/>
      <c r="G464" s="111"/>
      <c r="I464" s="34"/>
      <c r="K464" s="133"/>
    </row>
    <row r="465" spans="1:11" ht="31" hidden="1" customHeight="1" x14ac:dyDescent="0.35">
      <c r="A465" s="17"/>
      <c r="B465" s="17"/>
      <c r="D465" s="43"/>
      <c r="E465" s="28"/>
      <c r="F465" s="34"/>
      <c r="G465" s="111"/>
      <c r="I465" s="34"/>
      <c r="K465" s="133"/>
    </row>
    <row r="466" spans="1:11" ht="31" hidden="1" customHeight="1" x14ac:dyDescent="0.35">
      <c r="A466" s="17"/>
      <c r="B466" s="17"/>
      <c r="D466" s="43"/>
      <c r="E466" s="28"/>
      <c r="F466" s="34"/>
      <c r="G466" s="111"/>
      <c r="H466" s="118"/>
      <c r="I466" s="34"/>
      <c r="K466" s="133"/>
    </row>
    <row r="467" spans="1:11" ht="31" hidden="1" customHeight="1" x14ac:dyDescent="0.35">
      <c r="A467" s="17"/>
      <c r="D467" s="43"/>
      <c r="E467" s="28"/>
      <c r="F467" s="34"/>
      <c r="G467" s="116"/>
      <c r="I467" s="34"/>
      <c r="K467" s="133"/>
    </row>
    <row r="468" spans="1:11" ht="31" hidden="1" customHeight="1" x14ac:dyDescent="0.35">
      <c r="A468" s="17"/>
      <c r="D468" s="43"/>
      <c r="E468" s="28"/>
      <c r="F468" s="34"/>
      <c r="G468" s="116"/>
      <c r="H468" s="118"/>
      <c r="I468" s="34"/>
      <c r="K468" s="133"/>
    </row>
    <row r="469" spans="1:11" ht="31" hidden="1" customHeight="1" x14ac:dyDescent="0.35">
      <c r="A469" s="17"/>
      <c r="D469" s="43"/>
      <c r="E469" s="28"/>
      <c r="F469" s="34"/>
      <c r="G469" s="134"/>
      <c r="H469" s="28"/>
      <c r="I469" s="34"/>
      <c r="K469" s="133"/>
    </row>
    <row r="470" spans="1:11" ht="31" hidden="1" customHeight="1" x14ac:dyDescent="0.35">
      <c r="A470" s="17"/>
      <c r="D470" s="43"/>
      <c r="E470" s="28"/>
      <c r="F470" s="34"/>
      <c r="G470" s="116"/>
      <c r="H470" s="117"/>
      <c r="I470" s="34"/>
      <c r="K470" s="133"/>
    </row>
    <row r="471" spans="1:11" ht="31" hidden="1" customHeight="1" x14ac:dyDescent="0.35">
      <c r="A471" s="17"/>
      <c r="D471" s="43"/>
      <c r="E471" s="28"/>
      <c r="F471" s="34"/>
      <c r="G471" s="17"/>
      <c r="H471" s="107"/>
      <c r="I471" s="34"/>
      <c r="K471" s="133"/>
    </row>
    <row r="472" spans="1:11" ht="31" hidden="1" customHeight="1" x14ac:dyDescent="0.35">
      <c r="A472" s="17"/>
      <c r="D472" s="43"/>
      <c r="E472" s="28"/>
      <c r="F472" s="34"/>
      <c r="G472" s="116"/>
      <c r="H472" s="19"/>
      <c r="I472" s="34"/>
      <c r="K472" s="133"/>
    </row>
    <row r="473" spans="1:11" ht="31" hidden="1" customHeight="1" x14ac:dyDescent="0.35">
      <c r="A473" s="17"/>
      <c r="D473" s="43"/>
      <c r="E473" s="28"/>
      <c r="F473" s="34"/>
      <c r="G473" s="116"/>
      <c r="H473" s="48"/>
      <c r="I473" s="34"/>
      <c r="K473" s="133"/>
    </row>
    <row r="474" spans="1:11" ht="31" hidden="1" customHeight="1" x14ac:dyDescent="0.35">
      <c r="A474" s="17"/>
      <c r="D474" s="43"/>
      <c r="E474" s="28"/>
      <c r="F474" s="34"/>
      <c r="G474" s="116"/>
      <c r="H474" s="28"/>
      <c r="I474" s="34"/>
      <c r="K474" s="133"/>
    </row>
    <row r="475" spans="1:11" ht="31" hidden="1" customHeight="1" x14ac:dyDescent="0.35">
      <c r="A475" s="17"/>
      <c r="D475" s="43"/>
      <c r="E475" s="28"/>
      <c r="F475" s="34"/>
      <c r="G475" s="17"/>
      <c r="H475" s="117"/>
      <c r="I475" s="34"/>
      <c r="K475" s="133"/>
    </row>
    <row r="476" spans="1:11" ht="31" hidden="1" customHeight="1" x14ac:dyDescent="0.35">
      <c r="A476" s="17"/>
      <c r="D476" s="43"/>
      <c r="E476" s="28"/>
      <c r="F476" s="34"/>
      <c r="G476" s="23"/>
      <c r="H476" s="17"/>
      <c r="I476" s="34"/>
      <c r="K476" s="133"/>
    </row>
    <row r="477" spans="1:11" ht="31" hidden="1" customHeight="1" x14ac:dyDescent="0.35">
      <c r="A477" s="17"/>
      <c r="D477" s="43"/>
      <c r="E477" s="28"/>
      <c r="F477" s="34"/>
      <c r="G477" s="23"/>
      <c r="H477" s="28"/>
      <c r="I477" s="34"/>
      <c r="K477" s="133"/>
    </row>
    <row r="478" spans="1:11" ht="31" hidden="1" customHeight="1" x14ac:dyDescent="0.35">
      <c r="A478" s="17"/>
      <c r="D478" s="43"/>
      <c r="E478" s="28"/>
      <c r="F478" s="34"/>
      <c r="G478" s="111"/>
      <c r="H478" s="118"/>
      <c r="I478" s="34"/>
      <c r="K478" s="133"/>
    </row>
    <row r="479" spans="1:11" ht="31" hidden="1" customHeight="1" x14ac:dyDescent="0.35">
      <c r="A479" s="17"/>
      <c r="D479" s="43"/>
      <c r="E479" s="28"/>
      <c r="F479" s="34"/>
      <c r="G479" s="111"/>
      <c r="I479" s="34"/>
      <c r="K479" s="133"/>
    </row>
    <row r="480" spans="1:11" ht="31" hidden="1" customHeight="1" x14ac:dyDescent="0.35">
      <c r="A480" s="17"/>
      <c r="D480" s="43"/>
      <c r="E480" s="28"/>
      <c r="F480" s="34"/>
      <c r="G480" s="34"/>
      <c r="H480" s="28"/>
      <c r="I480" s="34"/>
      <c r="K480" s="133"/>
    </row>
    <row r="481" spans="1:11" ht="31" hidden="1" customHeight="1" x14ac:dyDescent="0.35">
      <c r="A481" s="17"/>
      <c r="D481" s="43"/>
      <c r="E481" s="28"/>
      <c r="F481" s="34"/>
      <c r="G481" s="111"/>
      <c r="H481" s="28"/>
      <c r="I481" s="34"/>
      <c r="K481" s="133"/>
    </row>
    <row r="482" spans="1:11" ht="31" hidden="1" customHeight="1" x14ac:dyDescent="0.35">
      <c r="A482" s="17"/>
      <c r="D482" s="43"/>
      <c r="E482" s="28"/>
      <c r="F482" s="34"/>
      <c r="G482" s="111"/>
      <c r="I482" s="34"/>
      <c r="K482" s="133"/>
    </row>
    <row r="483" spans="1:11" ht="31" hidden="1" customHeight="1" x14ac:dyDescent="0.35">
      <c r="A483" s="17"/>
      <c r="D483" s="43"/>
      <c r="E483" s="28"/>
      <c r="F483" s="34"/>
      <c r="G483" s="111"/>
      <c r="I483" s="34"/>
      <c r="K483" s="133"/>
    </row>
    <row r="484" spans="1:11" ht="31" hidden="1" customHeight="1" x14ac:dyDescent="0.35">
      <c r="A484" s="17"/>
      <c r="D484" s="43"/>
      <c r="E484" s="28"/>
      <c r="F484" s="34"/>
      <c r="G484" s="111"/>
      <c r="H484" s="19"/>
      <c r="I484" s="34"/>
      <c r="K484" s="133"/>
    </row>
    <row r="485" spans="1:11" ht="31" hidden="1" customHeight="1" x14ac:dyDescent="0.35">
      <c r="A485" s="17"/>
      <c r="D485" s="43"/>
      <c r="E485" s="28"/>
      <c r="F485" s="34"/>
      <c r="G485" s="119"/>
      <c r="H485" s="19"/>
      <c r="I485" s="34"/>
      <c r="K485" s="133"/>
    </row>
    <row r="486" spans="1:11" ht="31" hidden="1" customHeight="1" x14ac:dyDescent="0.35">
      <c r="A486" s="17"/>
      <c r="D486" s="43"/>
      <c r="E486" s="28"/>
      <c r="F486" s="34"/>
      <c r="G486" s="111"/>
      <c r="I486" s="34"/>
      <c r="K486" s="133"/>
    </row>
    <row r="487" spans="1:11" ht="31" hidden="1" customHeight="1" x14ac:dyDescent="0.35">
      <c r="A487" s="17"/>
      <c r="D487" s="43"/>
      <c r="E487" s="28"/>
      <c r="F487" s="34"/>
      <c r="G487" s="111"/>
      <c r="I487" s="34"/>
      <c r="K487" s="133"/>
    </row>
    <row r="488" spans="1:11" ht="31" hidden="1" customHeight="1" x14ac:dyDescent="0.35">
      <c r="A488" s="17"/>
      <c r="D488" s="43"/>
      <c r="E488" s="28"/>
      <c r="F488" s="34"/>
      <c r="G488" s="23"/>
      <c r="H488" s="28"/>
      <c r="I488" s="34"/>
      <c r="K488" s="133"/>
    </row>
    <row r="489" spans="1:11" ht="31" hidden="1" customHeight="1" x14ac:dyDescent="0.35">
      <c r="A489" s="17"/>
      <c r="D489" s="43"/>
      <c r="E489" s="28"/>
      <c r="F489" s="34"/>
      <c r="G489" s="111"/>
      <c r="H489" s="118"/>
      <c r="I489" s="34"/>
      <c r="K489" s="133"/>
    </row>
    <row r="490" spans="1:11" ht="31" hidden="1" customHeight="1" x14ac:dyDescent="0.35">
      <c r="A490" s="17"/>
      <c r="D490" s="43"/>
      <c r="E490" s="28"/>
      <c r="F490" s="34"/>
      <c r="I490" s="34"/>
      <c r="K490" s="133"/>
    </row>
    <row r="491" spans="1:11" ht="31" hidden="1" customHeight="1" x14ac:dyDescent="0.35">
      <c r="A491" s="17"/>
      <c r="D491" s="43"/>
      <c r="E491" s="28"/>
      <c r="F491" s="34"/>
      <c r="G491" s="116"/>
      <c r="H491" s="17"/>
      <c r="I491" s="34"/>
      <c r="K491" s="133"/>
    </row>
    <row r="492" spans="1:11" ht="31" hidden="1" customHeight="1" x14ac:dyDescent="0.35">
      <c r="A492" s="17"/>
      <c r="D492" s="43"/>
      <c r="E492" s="28"/>
      <c r="F492" s="34"/>
      <c r="I492" s="34"/>
      <c r="K492" s="133"/>
    </row>
    <row r="493" spans="1:11" ht="31" hidden="1" customHeight="1" x14ac:dyDescent="0.35">
      <c r="A493" s="17"/>
      <c r="D493" s="43"/>
      <c r="E493" s="28"/>
      <c r="F493" s="34"/>
      <c r="G493" s="116"/>
      <c r="I493" s="34"/>
      <c r="K493" s="133"/>
    </row>
    <row r="494" spans="1:11" ht="31" hidden="1" customHeight="1" x14ac:dyDescent="0.35">
      <c r="A494" s="17"/>
      <c r="D494" s="43"/>
      <c r="E494" s="28"/>
      <c r="F494" s="34"/>
      <c r="G494" s="123"/>
      <c r="H494" s="44"/>
      <c r="I494" s="34"/>
      <c r="K494" s="133"/>
    </row>
    <row r="495" spans="1:11" ht="31" hidden="1" customHeight="1" x14ac:dyDescent="0.35">
      <c r="A495" s="17"/>
      <c r="D495" s="43"/>
      <c r="E495" s="28"/>
      <c r="F495" s="34"/>
      <c r="G495" s="111"/>
      <c r="I495" s="34"/>
      <c r="K495" s="133"/>
    </row>
    <row r="496" spans="1:11" ht="31" hidden="1" customHeight="1" x14ac:dyDescent="0.35">
      <c r="A496" s="17"/>
      <c r="D496" s="43"/>
      <c r="E496" s="28"/>
      <c r="F496" s="34"/>
      <c r="G496" s="28"/>
      <c r="I496" s="34"/>
      <c r="K496" s="133"/>
    </row>
    <row r="497" spans="1:11" ht="31" hidden="1" customHeight="1" x14ac:dyDescent="0.35">
      <c r="A497" s="17"/>
      <c r="D497" s="43"/>
      <c r="E497" s="28"/>
      <c r="F497" s="34"/>
      <c r="G497" s="116"/>
      <c r="H497" s="124"/>
      <c r="I497" s="34"/>
      <c r="K497" s="133"/>
    </row>
    <row r="498" spans="1:11" ht="31" hidden="1" customHeight="1" x14ac:dyDescent="0.35">
      <c r="A498" s="17"/>
      <c r="D498" s="43"/>
      <c r="E498" s="28"/>
      <c r="F498" s="34"/>
      <c r="G498" s="116"/>
      <c r="H498" s="19"/>
      <c r="I498" s="34"/>
      <c r="K498" s="133"/>
    </row>
    <row r="499" spans="1:11" ht="31" hidden="1" customHeight="1" x14ac:dyDescent="0.35">
      <c r="A499" s="17"/>
      <c r="D499" s="43"/>
      <c r="E499" s="28"/>
      <c r="F499" s="34"/>
      <c r="G499" s="111"/>
      <c r="H499" s="17"/>
      <c r="I499" s="34"/>
      <c r="K499" s="133"/>
    </row>
    <row r="500" spans="1:11" ht="31" hidden="1" customHeight="1" x14ac:dyDescent="0.35">
      <c r="A500" s="17"/>
      <c r="D500" s="43"/>
      <c r="E500" s="28"/>
      <c r="F500" s="34"/>
      <c r="G500" s="29"/>
      <c r="H500" s="17"/>
      <c r="I500" s="34"/>
      <c r="K500" s="133"/>
    </row>
    <row r="501" spans="1:11" ht="31" hidden="1" customHeight="1" x14ac:dyDescent="0.35">
      <c r="A501" s="17"/>
      <c r="D501" s="43"/>
      <c r="E501" s="28"/>
      <c r="F501" s="34"/>
      <c r="G501" s="116"/>
      <c r="H501" s="19"/>
      <c r="I501" s="34"/>
      <c r="K501" s="133"/>
    </row>
    <row r="502" spans="1:11" ht="31" hidden="1" customHeight="1" x14ac:dyDescent="0.35">
      <c r="A502" s="17"/>
      <c r="D502" s="43"/>
      <c r="E502" s="28"/>
      <c r="F502" s="34"/>
      <c r="G502" s="116"/>
      <c r="H502" s="28"/>
      <c r="I502" s="34"/>
      <c r="K502" s="133"/>
    </row>
    <row r="503" spans="1:11" ht="31" hidden="1" customHeight="1" x14ac:dyDescent="0.35">
      <c r="A503" s="17"/>
      <c r="D503" s="43"/>
      <c r="E503" s="28"/>
      <c r="F503" s="34"/>
      <c r="G503" s="116"/>
      <c r="I503" s="34"/>
      <c r="K503" s="133"/>
    </row>
    <row r="504" spans="1:11" ht="31" hidden="1" customHeight="1" x14ac:dyDescent="0.35">
      <c r="A504" s="17"/>
      <c r="D504" s="43"/>
      <c r="E504" s="28"/>
      <c r="F504" s="34"/>
      <c r="G504" s="116"/>
      <c r="H504" s="28"/>
      <c r="I504" s="34"/>
      <c r="K504" s="133"/>
    </row>
    <row r="505" spans="1:11" ht="31" hidden="1" customHeight="1" x14ac:dyDescent="0.35">
      <c r="A505" s="17"/>
      <c r="D505" s="43"/>
      <c r="E505" s="28"/>
      <c r="F505" s="34"/>
      <c r="G505" s="116"/>
      <c r="I505" s="34"/>
      <c r="K505" s="133"/>
    </row>
    <row r="506" spans="1:11" ht="31" hidden="1" customHeight="1" x14ac:dyDescent="0.35">
      <c r="A506" s="17"/>
      <c r="D506" s="43"/>
      <c r="E506" s="28"/>
      <c r="F506" s="34"/>
      <c r="G506" s="111"/>
      <c r="H506" s="28"/>
      <c r="I506" s="34"/>
      <c r="K506" s="133"/>
    </row>
    <row r="507" spans="1:11" ht="31" hidden="1" customHeight="1" x14ac:dyDescent="0.35">
      <c r="A507" s="17"/>
      <c r="D507" s="43"/>
      <c r="E507" s="28"/>
      <c r="F507" s="34"/>
      <c r="G507" s="116"/>
      <c r="H507" s="28"/>
      <c r="I507" s="34"/>
      <c r="K507" s="133"/>
    </row>
    <row r="508" spans="1:11" ht="31" hidden="1" customHeight="1" x14ac:dyDescent="0.35">
      <c r="A508" s="17"/>
      <c r="D508" s="43"/>
      <c r="E508" s="28"/>
      <c r="F508" s="34"/>
      <c r="G508" s="116"/>
      <c r="H508" s="28"/>
      <c r="I508" s="34"/>
      <c r="K508" s="133"/>
    </row>
    <row r="509" spans="1:11" ht="31" hidden="1" customHeight="1" x14ac:dyDescent="0.35">
      <c r="A509" s="17"/>
      <c r="D509" s="43"/>
      <c r="E509" s="28"/>
      <c r="F509" s="34"/>
      <c r="G509" s="34"/>
      <c r="H509" s="28"/>
      <c r="I509" s="34"/>
      <c r="K509" s="135"/>
    </row>
    <row r="510" spans="1:11" ht="31" hidden="1" customHeight="1" x14ac:dyDescent="0.35">
      <c r="A510" s="17"/>
      <c r="H510" s="28"/>
      <c r="J510" s="136"/>
    </row>
    <row r="512" spans="1:11" ht="31" hidden="1" customHeight="1" x14ac:dyDescent="0.35">
      <c r="H512" s="137"/>
    </row>
  </sheetData>
  <autoFilter ref="A2:X351" xr:uid="{00000000-0001-0000-0000-000000000000}"/>
  <mergeCells count="34">
    <mergeCell ref="K347:K349"/>
    <mergeCell ref="L347:L349"/>
    <mergeCell ref="K398:K402"/>
    <mergeCell ref="K403:K431"/>
    <mergeCell ref="K432:K453"/>
    <mergeCell ref="K456:K509"/>
    <mergeCell ref="K245:K251"/>
    <mergeCell ref="L245:L251"/>
    <mergeCell ref="K259:K266"/>
    <mergeCell ref="L265:L266"/>
    <mergeCell ref="K280:K287"/>
    <mergeCell ref="K340:K341"/>
    <mergeCell ref="L340:L341"/>
    <mergeCell ref="K219:K220"/>
    <mergeCell ref="L219:L220"/>
    <mergeCell ref="K227:K231"/>
    <mergeCell ref="K238:K240"/>
    <mergeCell ref="L238:L240"/>
    <mergeCell ref="K243:K244"/>
    <mergeCell ref="L243:L244"/>
    <mergeCell ref="K179:K189"/>
    <mergeCell ref="L179:L189"/>
    <mergeCell ref="K191:K201"/>
    <mergeCell ref="K206:K215"/>
    <mergeCell ref="K216:K218"/>
    <mergeCell ref="L216:L218"/>
    <mergeCell ref="A1:C1"/>
    <mergeCell ref="D1:J1"/>
    <mergeCell ref="K1:L1"/>
    <mergeCell ref="K165:K166"/>
    <mergeCell ref="L165:L166"/>
    <mergeCell ref="K167:K177"/>
    <mergeCell ref="L167:L168"/>
    <mergeCell ref="L169:L177"/>
  </mergeCells>
  <dataValidations count="2">
    <dataValidation allowBlank="1" sqref="L282:L284" xr:uid="{8235B85E-EA3D-4559-A275-7F291B5AB2F5}"/>
    <dataValidation type="list" allowBlank="1" showInputMessage="1" showErrorMessage="1" sqref="I40" xr:uid="{6D2B9E87-09FA-40DF-BD53-7480D21D3471}">
      <formula1>"Grant towards equipment, Grant towards an event, Grant towards improvements, Grant towards activities, Grant towards equipment and activities"</formula1>
    </dataValidation>
  </dataValidations>
  <pageMargins left="0.23622047244094491" right="0.23622047244094491" top="0.74803149606299213" bottom="0.55118110236220474" header="0.31496062992125984" footer="0.31496062992125984"/>
  <pageSetup paperSize="9" scale="9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23F7471789E9448706BA9E2CF240D9" ma:contentTypeVersion="16" ma:contentTypeDescription="Create a new document." ma:contentTypeScope="" ma:versionID="f6710e94e100b4fd5e89fe4d50b78f80">
  <xsd:schema xmlns:xsd="http://www.w3.org/2001/XMLSchema" xmlns:xs="http://www.w3.org/2001/XMLSchema" xmlns:p="http://schemas.microsoft.com/office/2006/metadata/properties" xmlns:ns2="bb36b8fa-2ff7-4222-8d98-77a7511132f0" xmlns:ns3="40c9465e-8fbf-4604-85a1-f0b289199791" xmlns:ns4="0862de27-bf98-42c3-9af4-81ee2ef416fb" targetNamespace="http://schemas.microsoft.com/office/2006/metadata/properties" ma:root="true" ma:fieldsID="02c845f68201ed6fbb35a30e92d07504" ns2:_="" ns3:_="" ns4:_="">
    <xsd:import namespace="bb36b8fa-2ff7-4222-8d98-77a7511132f0"/>
    <xsd:import namespace="40c9465e-8fbf-4604-85a1-f0b289199791"/>
    <xsd:import namespace="0862de27-bf98-42c3-9af4-81ee2ef416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6b8fa-2ff7-4222-8d98-77a751113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6d91010-7741-4787-973f-69774252c9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9465e-8fbf-4604-85a1-f0b28919979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2de27-bf98-42c3-9af4-81ee2ef416f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df0b875-3ff4-4f1f-80aa-e90d35c7e1ae}" ma:internalName="TaxCatchAll" ma:showField="CatchAllData" ma:web="40c9465e-8fbf-4604-85a1-f0b289199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62de27-bf98-42c3-9af4-81ee2ef416fb" xsi:nil="true"/>
    <lcf76f155ced4ddcb4097134ff3c332f xmlns="bb36b8fa-2ff7-4222-8d98-77a7511132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B46415-01E8-4F1B-9321-91CD8128C33E}"/>
</file>

<file path=customXml/itemProps2.xml><?xml version="1.0" encoding="utf-8"?>
<ds:datastoreItem xmlns:ds="http://schemas.openxmlformats.org/officeDocument/2006/customXml" ds:itemID="{E3164F58-21F3-4345-B15D-AC94453C31AC}"/>
</file>

<file path=customXml/itemProps3.xml><?xml version="1.0" encoding="utf-8"?>
<ds:datastoreItem xmlns:ds="http://schemas.openxmlformats.org/officeDocument/2006/customXml" ds:itemID="{816B6E74-6BE0-4126-807C-DD84045E0E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24.25VCSGrants All</vt:lpstr>
      <vt:lpstr>'24.25VCSGrants 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Jackson (Financial Resources)</dc:creator>
  <cp:lastModifiedBy>Helen Jackson (Financial Resources)</cp:lastModifiedBy>
  <dcterms:created xsi:type="dcterms:W3CDTF">2025-04-28T13:08:31Z</dcterms:created>
  <dcterms:modified xsi:type="dcterms:W3CDTF">2025-04-28T13:09:09Z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0x0101004423F7471789E9448706BA9E2CF240D9</vt:lpwstr>
  </property>
</Properties>
</file>